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1">'EC'!$A$1:$X$123</definedName>
    <definedName name="_xlnm.Print_Area" localSheetId="2">'FS'!$A$1:$X$123</definedName>
    <definedName name="_xlnm.Print_Area" localSheetId="3">'GT'!$A$1:$X$123</definedName>
    <definedName name="_xlnm.Print_Area" localSheetId="4">'KZ'!$A$1:$X$123</definedName>
    <definedName name="_xlnm.Print_Area" localSheetId="5">'LP'!$A$1:$X$123</definedName>
    <definedName name="_xlnm.Print_Area" localSheetId="6">'MP'!$A$1:$X$123</definedName>
    <definedName name="_xlnm.Print_Area" localSheetId="7">'NC'!$A$1:$X$123</definedName>
    <definedName name="_xlnm.Print_Area" localSheetId="8">'NW'!$A$1:$X$123</definedName>
    <definedName name="_xlnm.Print_Area" localSheetId="0">'Summary'!$A$1:$X$123</definedName>
    <definedName name="_xlnm.Print_Area" localSheetId="9">'WC'!$A$1:$X$123</definedName>
  </definedNames>
  <calcPr fullCalcOnLoad="1"/>
</workbook>
</file>

<file path=xl/sharedStrings.xml><?xml version="1.0" encoding="utf-8"?>
<sst xmlns="http://schemas.openxmlformats.org/spreadsheetml/2006/main" count="1550" uniqueCount="131">
  <si>
    <t>Figures Finalised as at 2021/05/05</t>
  </si>
  <si>
    <t>3rd Quarter Ended 31 March 2021</t>
  </si>
  <si>
    <t>CONDITIONAL GRANTS TRANSFERRED FROM NATIONAL DEPARTMENTS AND ACTUAL PAYMENTS MADE BY MUNICIPALITIES: PRELIMINARY RESULTS</t>
  </si>
  <si>
    <t>AGGREGATED INFORMATION FOR ALL MUNICIPALITIES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</si>
  <si>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</si>
  <si>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</si>
  <si>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</si>
  <si>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</si>
  <si>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</si>
  <si>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</si>
  <si>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</si>
  <si>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</si>
  <si>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</si>
  <si>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</si>
  <si>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Adjustment (Mid year)</t>
  </si>
  <si>
    <t>Other Adjustments</t>
  </si>
  <si>
    <t>Total Available 2020/21</t>
  </si>
  <si>
    <t>Approved payment schedule</t>
  </si>
  <si>
    <t>Transferred to municipalities for direct grants</t>
  </si>
  <si>
    <t>Actual expenditure National Department by 30 September 2020</t>
  </si>
  <si>
    <t>Actual expenditure by municipalities by 30 September 2020</t>
  </si>
  <si>
    <t>Actual expenditure National Department by 31 December 2020</t>
  </si>
  <si>
    <t>Actual expenditure by municipalities by 31 December 2020</t>
  </si>
  <si>
    <t>Actual expenditure National Department by 31 March 2021</t>
  </si>
  <si>
    <t>Actual expenditure by municipalities by 31 March 2021</t>
  </si>
  <si>
    <t>Actual expenditure National Department by 30 June 2021</t>
  </si>
  <si>
    <t>Actual expenditure by municipalities by 30 June 2021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</si>
  <si>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</si>
  <si>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</si>
  <si>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</si>
  <si>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</si>
  <si>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</si>
  <si>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</si>
  <si>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</si>
  <si>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</si>
  <si>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</si>
  <si>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</si>
  <si>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</si>
  <si>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</si>
  <si>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</si>
  <si>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</si>
  <si>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</si>
  <si>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</si>
  <si>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</si>
  <si>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</si>
  <si>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</si>
  <si>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</si>
  <si>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</si>
  <si>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</si>
  <si>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</si>
  <si>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</si>
  <si>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</si>
  <si>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</si>
  <si>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</si>
  <si>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</si>
  <si>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</si>
  <si>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</si>
  <si>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</si>
  <si>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</si>
  <si>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</si>
  <si>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</si>
  <si>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</si>
  <si>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</si>
  <si>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</si>
  <si>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</si>
  <si>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</si>
  <si>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</si>
  <si>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</si>
  <si>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</si>
  <si>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</si>
  <si>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</si>
  <si>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</si>
  <si>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</si>
  <si>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</si>
  <si>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</si>
  <si>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</si>
  <si>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</si>
  <si>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</si>
  <si>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</si>
  <si>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</si>
  <si>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</si>
  <si>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</si>
  <si>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</si>
  <si>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</si>
  <si>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</si>
  <si>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</si>
  <si>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</si>
  <si>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</si>
  <si>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</si>
  <si>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</si>
  <si>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</si>
  <si>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2020</t>
  </si>
  <si>
    <t>Actual expenditure Provincial Department by 31 December 2020</t>
  </si>
  <si>
    <t>Actual expenditure Provincial Department by 31 March 2021</t>
  </si>
  <si>
    <t>Actual expenditure Provincial Department by 30 June 2021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</si>
  <si>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</si>
  <si>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</si>
  <si>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</si>
  <si>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</si>
  <si>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</si>
  <si>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</si>
  <si>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</si>
  <si>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</si>
  <si>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</si>
  <si>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</si>
  <si>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</si>
  <si>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</si>
  <si>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</si>
  <si>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</si>
  <si>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</si>
  <si>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</si>
  <si>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</si>
  <si>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</si>
  <si>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</si>
  <si>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</si>
  <si>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</si>
  <si>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</si>
  <si>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</si>
  <si>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</si>
  <si>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</si>
  <si>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</si>
  <si>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AGGREGATED INFORMATION FOR EASTERN CAPE</t>
  </si>
  <si>
    <t>AGGREGATED INFORMATION FOR FREE STATE</t>
  </si>
  <si>
    <t>AGGREGATED INFORMATION FOR GAUTENG</t>
  </si>
  <si>
    <t>AGGREGATED INFORMATION FOR KWAZULU-NATAL</t>
  </si>
  <si>
    <t>AGGREGATED INFORMATION FOR LIMPOPO</t>
  </si>
  <si>
    <t>AGGREGATED INFORMATION FOR MPUMALANGA</t>
  </si>
  <si>
    <t>AGGREGATED INFORMATION FOR NORTHERN CAPE</t>
  </si>
  <si>
    <t>AGGREGATED INFORMATION FOR NORTH WEST</t>
  </si>
  <si>
    <t>AGGREGATED INFORMATION FOR WESTERN CAPE</t>
  </si>
  <si>
    <t>Division of revenue Act No. 4 of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</si>
</sst>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&quot;\-\ &quot;&quot;?_);_(@_)"/>
    <numFmt numFmtId="173" formatCode="0.0\%;\(0.0\%\);_(* &quot;-&quot;_)"/>
    <numFmt numFmtId="174" formatCode="_(* #,##0,_);_(* \(#,##0,\);_(* &quot;- &quot;?_);_(@_)"/>
    <numFmt numFmtId="175" formatCode="#\ ###\ ###,"/>
    <numFmt numFmtId="176" formatCode="_(* #,##0_);_(* \(#,##0\);_(* &quot;- &quot;?_);_(@_)"/>
    <numFmt numFmtId="177" formatCode="_(* #,##0_);_(* \(#,##0\);_(* &quot;-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172" fontId="6" fillId="0" borderId="17" xfId="0" applyNumberFormat="1" applyFont="1" applyBorder="1" applyAlignment="1">
      <alignment wrapText="1"/>
    </xf>
    <xf numFmtId="172" fontId="6" fillId="0" borderId="18" xfId="0" applyNumberFormat="1" applyFont="1" applyBorder="1" applyAlignment="1">
      <alignment wrapText="1"/>
    </xf>
    <xf numFmtId="172" fontId="6" fillId="0" borderId="19" xfId="0" applyNumberFormat="1" applyFont="1" applyBorder="1" applyAlignment="1">
      <alignment wrapText="1"/>
    </xf>
    <xf numFmtId="173" fontId="6" fillId="0" borderId="18" xfId="0" applyNumberFormat="1" applyFont="1" applyBorder="1" applyAlignment="1">
      <alignment wrapText="1"/>
    </xf>
    <xf numFmtId="173" fontId="6" fillId="0" borderId="19" xfId="0" applyNumberFormat="1" applyFont="1" applyBorder="1" applyAlignment="1">
      <alignment wrapText="1"/>
    </xf>
    <xf numFmtId="173" fontId="6" fillId="0" borderId="19" xfId="0" applyNumberFormat="1" applyFont="1" applyBorder="1" applyAlignment="1">
      <alignment shrinkToFit="1"/>
    </xf>
    <xf numFmtId="0" fontId="7" fillId="0" borderId="16" xfId="0" applyFont="1" applyBorder="1" applyAlignment="1">
      <alignment wrapText="1"/>
    </xf>
    <xf numFmtId="174" fontId="7" fillId="0" borderId="17" xfId="0" applyNumberFormat="1" applyFont="1" applyBorder="1" applyAlignment="1">
      <alignment wrapText="1"/>
    </xf>
    <xf numFmtId="174" fontId="7" fillId="0" borderId="18" xfId="0" applyNumberFormat="1" applyFont="1" applyBorder="1" applyAlignment="1">
      <alignment wrapText="1"/>
    </xf>
    <xf numFmtId="174" fontId="7" fillId="0" borderId="19" xfId="0" applyNumberFormat="1" applyFont="1" applyBorder="1" applyAlignment="1">
      <alignment wrapText="1"/>
    </xf>
    <xf numFmtId="173" fontId="7" fillId="0" borderId="18" xfId="0" applyNumberFormat="1" applyFont="1" applyBorder="1" applyAlignment="1">
      <alignment wrapText="1"/>
    </xf>
    <xf numFmtId="173" fontId="7" fillId="0" borderId="19" xfId="0" applyNumberFormat="1" applyFont="1" applyBorder="1" applyAlignment="1">
      <alignment wrapText="1"/>
    </xf>
    <xf numFmtId="173" fontId="7" fillId="0" borderId="19" xfId="0" applyNumberFormat="1" applyFont="1" applyBorder="1" applyAlignment="1">
      <alignment shrinkToFit="1"/>
    </xf>
    <xf numFmtId="0" fontId="6" fillId="0" borderId="20" xfId="0" applyFont="1" applyBorder="1" applyAlignment="1">
      <alignment/>
    </xf>
    <xf numFmtId="174" fontId="6" fillId="0" borderId="21" xfId="0" applyNumberFormat="1" applyFont="1" applyBorder="1" applyAlignment="1">
      <alignment/>
    </xf>
    <xf numFmtId="174" fontId="6" fillId="0" borderId="22" xfId="0" applyNumberFormat="1" applyFont="1" applyBorder="1" applyAlignment="1">
      <alignment/>
    </xf>
    <xf numFmtId="174" fontId="6" fillId="0" borderId="23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3" xfId="0" applyNumberFormat="1" applyFont="1" applyBorder="1" applyAlignment="1">
      <alignment shrinkToFit="1"/>
    </xf>
    <xf numFmtId="174" fontId="6" fillId="0" borderId="17" xfId="0" applyNumberFormat="1" applyFont="1" applyBorder="1" applyAlignment="1">
      <alignment wrapText="1"/>
    </xf>
    <xf numFmtId="174" fontId="6" fillId="0" borderId="18" xfId="0" applyNumberFormat="1" applyFont="1" applyBorder="1" applyAlignment="1">
      <alignment wrapText="1"/>
    </xf>
    <xf numFmtId="174" fontId="6" fillId="0" borderId="19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6" fillId="0" borderId="24" xfId="0" applyFont="1" applyBorder="1" applyAlignment="1">
      <alignment/>
    </xf>
    <xf numFmtId="174" fontId="6" fillId="0" borderId="2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173" fontId="6" fillId="0" borderId="15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6" fillId="0" borderId="26" xfId="0" applyNumberFormat="1" applyFont="1" applyBorder="1" applyAlignment="1">
      <alignment/>
    </xf>
    <xf numFmtId="174" fontId="6" fillId="0" borderId="27" xfId="0" applyNumberFormat="1" applyFont="1" applyBorder="1" applyAlignment="1">
      <alignment/>
    </xf>
    <xf numFmtId="173" fontId="6" fillId="0" borderId="26" xfId="0" applyNumberFormat="1" applyFont="1" applyBorder="1" applyAlignment="1">
      <alignment/>
    </xf>
    <xf numFmtId="173" fontId="6" fillId="0" borderId="27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0" xfId="0" applyNumberFormat="1" applyAlignment="1">
      <alignment/>
    </xf>
    <xf numFmtId="173" fontId="6" fillId="0" borderId="27" xfId="0" applyNumberFormat="1" applyFont="1" applyBorder="1" applyAlignment="1">
      <alignment shrinkToFit="1"/>
    </xf>
    <xf numFmtId="0" fontId="8" fillId="33" borderId="28" xfId="0" applyNumberFormat="1" applyFont="1" applyFill="1" applyBorder="1" applyAlignment="1" applyProtection="1">
      <alignment horizontal="left" indent="1"/>
      <protection/>
    </xf>
    <xf numFmtId="175" fontId="8" fillId="33" borderId="29" xfId="0" applyNumberFormat="1" applyFont="1" applyFill="1" applyBorder="1" applyAlignment="1" applyProtection="1">
      <alignment horizontal="right"/>
      <protection/>
    </xf>
    <xf numFmtId="175" fontId="8" fillId="33" borderId="30" xfId="0" applyNumberFormat="1" applyFont="1" applyFill="1" applyBorder="1" applyAlignment="1" applyProtection="1">
      <alignment horizontal="right"/>
      <protection/>
    </xf>
    <xf numFmtId="175" fontId="8" fillId="33" borderId="31" xfId="0" applyNumberFormat="1" applyFont="1" applyFill="1" applyBorder="1" applyAlignment="1" applyProtection="1">
      <alignment horizontal="right"/>
      <protection/>
    </xf>
    <xf numFmtId="0" fontId="9" fillId="0" borderId="17" xfId="0" applyNumberFormat="1" applyFont="1" applyFill="1" applyBorder="1" applyAlignment="1" applyProtection="1">
      <alignment horizontal="left" indent="1"/>
      <protection/>
    </xf>
    <xf numFmtId="175" fontId="9" fillId="0" borderId="16" xfId="0" applyNumberFormat="1" applyFont="1" applyFill="1" applyBorder="1" applyAlignment="1" applyProtection="1">
      <alignment horizontal="right"/>
      <protection/>
    </xf>
    <xf numFmtId="175" fontId="9" fillId="0" borderId="10" xfId="0" applyNumberFormat="1" applyFont="1" applyFill="1" applyBorder="1" applyAlignment="1" applyProtection="1">
      <alignment horizontal="right"/>
      <protection/>
    </xf>
    <xf numFmtId="175" fontId="9" fillId="0" borderId="32" xfId="0" applyNumberFormat="1" applyFont="1" applyFill="1" applyBorder="1" applyAlignment="1" applyProtection="1">
      <alignment horizontal="center" vertical="center"/>
      <protection/>
    </xf>
    <xf numFmtId="175" fontId="8" fillId="0" borderId="12" xfId="0" applyNumberFormat="1" applyFont="1" applyFill="1" applyBorder="1" applyAlignment="1" applyProtection="1">
      <alignment horizontal="center" vertical="center"/>
      <protection/>
    </xf>
    <xf numFmtId="175" fontId="8" fillId="0" borderId="33" xfId="0" applyNumberFormat="1" applyFont="1" applyFill="1" applyBorder="1" applyAlignment="1" applyProtection="1">
      <alignment horizontal="center" vertical="center"/>
      <protection/>
    </xf>
    <xf numFmtId="175" fontId="8" fillId="0" borderId="34" xfId="0" applyNumberFormat="1" applyFont="1" applyFill="1" applyBorder="1" applyAlignment="1" applyProtection="1">
      <alignment horizontal="center" vertical="center"/>
      <protection/>
    </xf>
    <xf numFmtId="175" fontId="8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35" xfId="0" applyNumberFormat="1" applyFont="1" applyFill="1" applyBorder="1" applyAlignment="1" applyProtection="1">
      <alignment horizontal="left" vertical="top" wrapText="1"/>
      <protection/>
    </xf>
    <xf numFmtId="175" fontId="8" fillId="0" borderId="35" xfId="0" applyNumberFormat="1" applyFont="1" applyFill="1" applyBorder="1" applyAlignment="1" applyProtection="1">
      <alignment horizontal="center" vertical="top" wrapText="1"/>
      <protection/>
    </xf>
    <xf numFmtId="176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6" xfId="0" applyNumberFormat="1" applyFont="1" applyFill="1" applyBorder="1" applyAlignment="1" applyProtection="1">
      <alignment horizontal="center" vertical="top" wrapText="1"/>
      <protection/>
    </xf>
    <xf numFmtId="176" fontId="8" fillId="0" borderId="17" xfId="0" applyNumberFormat="1" applyFont="1" applyFill="1" applyBorder="1" applyAlignment="1" applyProtection="1">
      <alignment horizontal="center" vertical="top" wrapText="1"/>
      <protection/>
    </xf>
    <xf numFmtId="176" fontId="8" fillId="0" borderId="16" xfId="0" applyNumberFormat="1" applyFont="1" applyFill="1" applyBorder="1" applyAlignment="1" applyProtection="1">
      <alignment horizontal="center" vertical="top" wrapText="1"/>
      <protection/>
    </xf>
    <xf numFmtId="176" fontId="8" fillId="0" borderId="37" xfId="0" applyNumberFormat="1" applyFont="1" applyFill="1" applyBorder="1" applyAlignment="1" applyProtection="1">
      <alignment horizontal="left" vertical="top" wrapText="1"/>
      <protection/>
    </xf>
    <xf numFmtId="175" fontId="8" fillId="0" borderId="37" xfId="0" applyNumberFormat="1" applyFont="1" applyFill="1" applyBorder="1" applyAlignment="1" applyProtection="1">
      <alignment horizontal="center" vertical="top" wrapText="1"/>
      <protection/>
    </xf>
    <xf numFmtId="175" fontId="8" fillId="0" borderId="38" xfId="0" applyNumberFormat="1" applyFont="1" applyFill="1" applyBorder="1" applyAlignment="1" applyProtection="1">
      <alignment horizontal="center" vertical="top" wrapText="1"/>
      <protection/>
    </xf>
    <xf numFmtId="177" fontId="9" fillId="0" borderId="17" xfId="0" applyNumberFormat="1" applyFont="1" applyBorder="1" applyAlignment="1" applyProtection="1">
      <alignment/>
      <protection/>
    </xf>
    <xf numFmtId="174" fontId="8" fillId="0" borderId="17" xfId="0" applyNumberFormat="1" applyFont="1" applyFill="1" applyBorder="1" applyAlignment="1" applyProtection="1">
      <alignment horizontal="center" vertical="top" wrapText="1"/>
      <protection/>
    </xf>
    <xf numFmtId="174" fontId="8" fillId="0" borderId="16" xfId="0" applyNumberFormat="1" applyFont="1" applyFill="1" applyBorder="1" applyAlignment="1" applyProtection="1">
      <alignment horizontal="center" vertical="top" wrapText="1"/>
      <protection/>
    </xf>
    <xf numFmtId="175" fontId="8" fillId="0" borderId="17" xfId="0" applyNumberFormat="1" applyFont="1" applyFill="1" applyBorder="1" applyAlignment="1" applyProtection="1">
      <alignment horizontal="center" vertical="top" wrapText="1"/>
      <protection/>
    </xf>
    <xf numFmtId="175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174" fontId="8" fillId="0" borderId="39" xfId="0" applyNumberFormat="1" applyFont="1" applyFill="1" applyBorder="1" applyAlignment="1" applyProtection="1">
      <alignment horizontal="right"/>
      <protection/>
    </xf>
    <xf numFmtId="174" fontId="8" fillId="0" borderId="40" xfId="0" applyNumberFormat="1" applyFont="1" applyFill="1" applyBorder="1" applyAlignment="1" applyProtection="1">
      <alignment horizontal="right"/>
      <protection/>
    </xf>
    <xf numFmtId="175" fontId="8" fillId="0" borderId="39" xfId="0" applyNumberFormat="1" applyFont="1" applyFill="1" applyBorder="1" applyAlignment="1" applyProtection="1">
      <alignment horizontal="right"/>
      <protection/>
    </xf>
    <xf numFmtId="175" fontId="8" fillId="0" borderId="40" xfId="0" applyNumberFormat="1" applyFont="1" applyFill="1" applyBorder="1" applyAlignment="1" applyProtection="1">
      <alignment horizontal="righ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174" fontId="8" fillId="0" borderId="21" xfId="0" applyNumberFormat="1" applyFont="1" applyFill="1" applyBorder="1" applyAlignment="1" applyProtection="1">
      <alignment horizontal="right"/>
      <protection/>
    </xf>
    <xf numFmtId="174" fontId="8" fillId="0" borderId="20" xfId="0" applyNumberFormat="1" applyFont="1" applyFill="1" applyBorder="1" applyAlignment="1" applyProtection="1">
      <alignment horizontal="right"/>
      <protection/>
    </xf>
    <xf numFmtId="175" fontId="8" fillId="0" borderId="21" xfId="0" applyNumberFormat="1" applyFont="1" applyFill="1" applyBorder="1" applyAlignment="1" applyProtection="1">
      <alignment horizontal="right"/>
      <protection/>
    </xf>
    <xf numFmtId="175" fontId="8" fillId="0" borderId="20" xfId="0" applyNumberFormat="1" applyFont="1" applyFill="1" applyBorder="1" applyAlignment="1" applyProtection="1">
      <alignment horizontal="right"/>
      <protection/>
    </xf>
    <xf numFmtId="174" fontId="8" fillId="0" borderId="17" xfId="0" applyNumberFormat="1" applyFont="1" applyFill="1" applyBorder="1" applyAlignment="1" applyProtection="1">
      <alignment horizontal="right"/>
      <protection/>
    </xf>
    <xf numFmtId="174" fontId="9" fillId="0" borderId="17" xfId="0" applyNumberFormat="1" applyFont="1" applyFill="1" applyBorder="1" applyAlignment="1" applyProtection="1">
      <alignment horizontal="right"/>
      <protection locked="0"/>
    </xf>
    <xf numFmtId="174" fontId="8" fillId="0" borderId="16" xfId="0" applyNumberFormat="1" applyFont="1" applyFill="1" applyBorder="1" applyAlignment="1" applyProtection="1">
      <alignment horizontal="right"/>
      <protection/>
    </xf>
    <xf numFmtId="175" fontId="8" fillId="0" borderId="17" xfId="0" applyNumberFormat="1" applyFont="1" applyFill="1" applyBorder="1" applyAlignment="1" applyProtection="1">
      <alignment horizontal="right"/>
      <protection/>
    </xf>
    <xf numFmtId="175" fontId="8" fillId="0" borderId="16" xfId="0" applyNumberFormat="1" applyFont="1" applyFill="1" applyBorder="1" applyAlignment="1" applyProtection="1">
      <alignment horizontal="right"/>
      <protection/>
    </xf>
    <xf numFmtId="0" fontId="8" fillId="0" borderId="41" xfId="0" applyNumberFormat="1" applyFont="1" applyFill="1" applyBorder="1" applyAlignment="1" applyProtection="1">
      <alignment horizontal="left"/>
      <protection/>
    </xf>
    <xf numFmtId="174" fontId="8" fillId="0" borderId="41" xfId="0" applyNumberFormat="1" applyFont="1" applyFill="1" applyBorder="1" applyAlignment="1" applyProtection="1">
      <alignment horizontal="right"/>
      <protection/>
    </xf>
    <xf numFmtId="174" fontId="8" fillId="0" borderId="25" xfId="0" applyNumberFormat="1" applyFont="1" applyFill="1" applyBorder="1" applyAlignment="1" applyProtection="1">
      <alignment horizontal="right"/>
      <protection/>
    </xf>
    <xf numFmtId="175" fontId="8" fillId="0" borderId="25" xfId="0" applyNumberFormat="1" applyFont="1" applyFill="1" applyBorder="1" applyAlignment="1" applyProtection="1">
      <alignment horizontal="right"/>
      <protection/>
    </xf>
    <xf numFmtId="173" fontId="8" fillId="0" borderId="24" xfId="57" applyNumberFormat="1" applyFont="1" applyFill="1" applyBorder="1" applyAlignment="1" applyProtection="1">
      <alignment horizontal="right"/>
      <protection/>
    </xf>
    <xf numFmtId="173" fontId="8" fillId="0" borderId="25" xfId="57" applyNumberFormat="1" applyFont="1" applyFill="1" applyBorder="1" applyAlignment="1" applyProtection="1">
      <alignment horizontal="right"/>
      <protection/>
    </xf>
    <xf numFmtId="0" fontId="8" fillId="0" borderId="35" xfId="0" applyNumberFormat="1" applyFont="1" applyFill="1" applyBorder="1" applyAlignment="1" applyProtection="1">
      <alignment horizontal="left" indent="1"/>
      <protection/>
    </xf>
    <xf numFmtId="174" fontId="8" fillId="0" borderId="35" xfId="0" applyNumberFormat="1" applyFont="1" applyFill="1" applyBorder="1" applyAlignment="1" applyProtection="1">
      <alignment horizontal="right"/>
      <protection/>
    </xf>
    <xf numFmtId="173" fontId="8" fillId="0" borderId="16" xfId="57" applyNumberFormat="1" applyFont="1" applyFill="1" applyBorder="1" applyAlignment="1" applyProtection="1">
      <alignment horizontal="right"/>
      <protection/>
    </xf>
    <xf numFmtId="173" fontId="8" fillId="0" borderId="17" xfId="57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 horizontal="left" indent="1"/>
      <protection/>
    </xf>
    <xf numFmtId="0" fontId="8" fillId="0" borderId="37" xfId="0" applyNumberFormat="1" applyFont="1" applyFill="1" applyBorder="1" applyAlignment="1" applyProtection="1">
      <alignment horizontal="left" indent="1"/>
      <protection/>
    </xf>
    <xf numFmtId="174" fontId="8" fillId="0" borderId="37" xfId="0" applyNumberFormat="1" applyFont="1" applyFill="1" applyBorder="1" applyAlignment="1" applyProtection="1">
      <alignment horizontal="right"/>
      <protection/>
    </xf>
    <xf numFmtId="174" fontId="8" fillId="0" borderId="38" xfId="0" applyNumberFormat="1" applyFont="1" applyFill="1" applyBorder="1" applyAlignment="1" applyProtection="1">
      <alignment horizontal="right"/>
      <protection/>
    </xf>
    <xf numFmtId="173" fontId="8" fillId="0" borderId="38" xfId="57" applyNumberFormat="1" applyFont="1" applyFill="1" applyBorder="1" applyAlignment="1" applyProtection="1">
      <alignment horizontal="right"/>
      <protection/>
    </xf>
    <xf numFmtId="173" fontId="8" fillId="0" borderId="37" xfId="57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centerContinuous" vertical="justify"/>
      <protection/>
    </xf>
    <xf numFmtId="174" fontId="8" fillId="0" borderId="13" xfId="0" applyNumberFormat="1" applyFont="1" applyFill="1" applyBorder="1" applyAlignment="1" applyProtection="1">
      <alignment horizontal="right"/>
      <protection/>
    </xf>
    <xf numFmtId="174" fontId="8" fillId="0" borderId="12" xfId="0" applyNumberFormat="1" applyFont="1" applyFill="1" applyBorder="1" applyAlignment="1" applyProtection="1">
      <alignment horizontal="right"/>
      <protection/>
    </xf>
    <xf numFmtId="10" fontId="8" fillId="0" borderId="12" xfId="57" applyNumberFormat="1" applyFont="1" applyFill="1" applyBorder="1" applyAlignment="1" applyProtection="1">
      <alignment horizontal="right"/>
      <protection/>
    </xf>
    <xf numFmtId="10" fontId="8" fillId="0" borderId="13" xfId="57" applyNumberFormat="1" applyFont="1" applyFill="1" applyBorder="1" applyAlignment="1" applyProtection="1">
      <alignment horizontal="right"/>
      <protection/>
    </xf>
    <xf numFmtId="0" fontId="8" fillId="34" borderId="17" xfId="0" applyNumberFormat="1" applyFont="1" applyFill="1" applyBorder="1" applyAlignment="1" applyProtection="1">
      <alignment horizontal="left" indent="1"/>
      <protection locked="0"/>
    </xf>
    <xf numFmtId="174" fontId="9" fillId="34" borderId="17" xfId="0" applyNumberFormat="1" applyFont="1" applyFill="1" applyBorder="1" applyAlignment="1" applyProtection="1">
      <alignment horizontal="right"/>
      <protection locked="0"/>
    </xf>
    <xf numFmtId="174" fontId="9" fillId="0" borderId="17" xfId="0" applyNumberFormat="1" applyFont="1" applyFill="1" applyBorder="1" applyAlignment="1" applyProtection="1">
      <alignment horizontal="right"/>
      <protection/>
    </xf>
    <xf numFmtId="174" fontId="9" fillId="34" borderId="16" xfId="0" applyNumberFormat="1" applyFont="1" applyFill="1" applyBorder="1" applyAlignment="1" applyProtection="1">
      <alignment horizontal="right"/>
      <protection locked="0"/>
    </xf>
    <xf numFmtId="10" fontId="8" fillId="0" borderId="16" xfId="57" applyNumberFormat="1" applyFont="1" applyFill="1" applyBorder="1" applyAlignment="1" applyProtection="1">
      <alignment horizontal="right"/>
      <protection/>
    </xf>
    <xf numFmtId="10" fontId="8" fillId="0" borderId="17" xfId="57" applyNumberFormat="1" applyFont="1" applyFill="1" applyBorder="1" applyAlignment="1" applyProtection="1">
      <alignment horizontal="right"/>
      <protection/>
    </xf>
    <xf numFmtId="0" fontId="8" fillId="0" borderId="37" xfId="0" applyNumberFormat="1" applyFont="1" applyFill="1" applyBorder="1" applyAlignment="1" applyProtection="1">
      <alignment/>
      <protection/>
    </xf>
    <xf numFmtId="174" fontId="8" fillId="0" borderId="38" xfId="0" applyNumberFormat="1" applyFont="1" applyFill="1" applyBorder="1" applyAlignment="1" applyProtection="1">
      <alignment/>
      <protection/>
    </xf>
    <xf numFmtId="174" fontId="8" fillId="0" borderId="37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174" fontId="8" fillId="0" borderId="1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74" fontId="8" fillId="0" borderId="0" xfId="0" applyNumberFormat="1" applyFont="1" applyFill="1" applyBorder="1" applyAlignment="1" applyProtection="1">
      <alignment/>
      <protection/>
    </xf>
    <xf numFmtId="10" fontId="8" fillId="0" borderId="0" xfId="57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176" fontId="11" fillId="0" borderId="0" xfId="0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175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544862000</v>
      </c>
      <c r="C10" s="18">
        <v>0</v>
      </c>
      <c r="D10" s="18"/>
      <c r="E10" s="18">
        <f aca="true" t="shared" si="0" ref="E10:E16">$B10+$C10+$D10</f>
        <v>544862000</v>
      </c>
      <c r="F10" s="19">
        <v>544862000</v>
      </c>
      <c r="G10" s="20">
        <v>544862000</v>
      </c>
      <c r="H10" s="19">
        <v>73316000</v>
      </c>
      <c r="I10" s="20">
        <v>84465947</v>
      </c>
      <c r="J10" s="19">
        <v>151077000</v>
      </c>
      <c r="K10" s="20">
        <v>107137198</v>
      </c>
      <c r="L10" s="19">
        <v>104461000</v>
      </c>
      <c r="M10" s="20">
        <v>64688837</v>
      </c>
      <c r="N10" s="19"/>
      <c r="O10" s="20"/>
      <c r="P10" s="19">
        <f aca="true" t="shared" si="1" ref="P10:P16">$H10+$J10+$L10+$N10</f>
        <v>328854000</v>
      </c>
      <c r="Q10" s="20">
        <f aca="true" t="shared" si="2" ref="Q10:Q16">$I10+$K10+$M10+$O10</f>
        <v>256291982</v>
      </c>
      <c r="R10" s="21">
        <f aca="true" t="shared" si="3" ref="R10:R16">IF($J10=0,0,(($L10-$J10)/$J10)*100)</f>
        <v>-30.855788769964988</v>
      </c>
      <c r="S10" s="22">
        <f aca="true" t="shared" si="4" ref="S10:S16">IF($K10=0,0,(($M10-$K10)/$K10)*100)</f>
        <v>-39.62056297197543</v>
      </c>
      <c r="T10" s="21">
        <f aca="true" t="shared" si="5" ref="T10:T15">IF($E10=0,0,($P10/$E10)*100)</f>
        <v>60.35546615473276</v>
      </c>
      <c r="U10" s="23">
        <f aca="true" t="shared" si="6" ref="U10:U15">IF($E10=0,0,($Q10/$E10)*100)</f>
        <v>47.03796227301592</v>
      </c>
      <c r="V10" s="19">
        <v>2054000</v>
      </c>
      <c r="W10" s="20">
        <v>0</v>
      </c>
    </row>
    <row r="11" spans="1:23" ht="12.75" customHeight="1">
      <c r="A11" s="17" t="s">
        <v>35</v>
      </c>
      <c r="B11" s="18">
        <v>153192000</v>
      </c>
      <c r="C11" s="18">
        <v>-9332000</v>
      </c>
      <c r="D11" s="18"/>
      <c r="E11" s="18">
        <f t="shared" si="0"/>
        <v>143860000</v>
      </c>
      <c r="F11" s="19">
        <v>143860000</v>
      </c>
      <c r="G11" s="20">
        <v>143860000</v>
      </c>
      <c r="H11" s="19">
        <v>23423000</v>
      </c>
      <c r="I11" s="20">
        <v>75243547</v>
      </c>
      <c r="J11" s="19">
        <v>29255000</v>
      </c>
      <c r="K11" s="20">
        <v>24526276</v>
      </c>
      <c r="L11" s="19">
        <v>26201000</v>
      </c>
      <c r="M11" s="20">
        <v>13231244</v>
      </c>
      <c r="N11" s="19"/>
      <c r="O11" s="20"/>
      <c r="P11" s="19">
        <f t="shared" si="1"/>
        <v>78879000</v>
      </c>
      <c r="Q11" s="20">
        <f t="shared" si="2"/>
        <v>113001067</v>
      </c>
      <c r="R11" s="21">
        <f t="shared" si="3"/>
        <v>-10.439241155358058</v>
      </c>
      <c r="S11" s="22">
        <f t="shared" si="4"/>
        <v>-46.05278029163498</v>
      </c>
      <c r="T11" s="21">
        <f t="shared" si="5"/>
        <v>54.83039065758376</v>
      </c>
      <c r="U11" s="23">
        <f t="shared" si="6"/>
        <v>78.54933059919365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317499000</v>
      </c>
      <c r="C12" s="18">
        <v>0</v>
      </c>
      <c r="D12" s="18"/>
      <c r="E12" s="18">
        <f t="shared" si="0"/>
        <v>317499000</v>
      </c>
      <c r="F12" s="19">
        <v>0</v>
      </c>
      <c r="G12" s="20">
        <v>0</v>
      </c>
      <c r="H12" s="19"/>
      <c r="I12" s="20">
        <v>6561228</v>
      </c>
      <c r="J12" s="19"/>
      <c r="K12" s="20">
        <v>38741909</v>
      </c>
      <c r="L12" s="19"/>
      <c r="M12" s="20">
        <v>54922361</v>
      </c>
      <c r="N12" s="19"/>
      <c r="O12" s="20"/>
      <c r="P12" s="19">
        <f t="shared" si="1"/>
        <v>0</v>
      </c>
      <c r="Q12" s="20">
        <f t="shared" si="2"/>
        <v>100225498</v>
      </c>
      <c r="R12" s="21">
        <f t="shared" si="3"/>
        <v>0</v>
      </c>
      <c r="S12" s="22">
        <f t="shared" si="4"/>
        <v>41.76472563600312</v>
      </c>
      <c r="T12" s="21">
        <f t="shared" si="5"/>
        <v>0</v>
      </c>
      <c r="U12" s="23">
        <f t="shared" si="6"/>
        <v>31.56718540845798</v>
      </c>
      <c r="V12" s="19">
        <v>7419000</v>
      </c>
      <c r="W12" s="20">
        <v>0</v>
      </c>
    </row>
    <row r="13" spans="1:23" ht="12.75" customHeight="1">
      <c r="A13" s="17" t="s">
        <v>37</v>
      </c>
      <c r="B13" s="18">
        <v>559442000</v>
      </c>
      <c r="C13" s="18">
        <v>-80025000</v>
      </c>
      <c r="D13" s="18"/>
      <c r="E13" s="18">
        <f t="shared" si="0"/>
        <v>479417000</v>
      </c>
      <c r="F13" s="19">
        <v>481417000</v>
      </c>
      <c r="G13" s="20">
        <v>481417000</v>
      </c>
      <c r="H13" s="19">
        <v>68338000</v>
      </c>
      <c r="I13" s="20">
        <v>67838768</v>
      </c>
      <c r="J13" s="19">
        <v>101576000</v>
      </c>
      <c r="K13" s="20">
        <v>110236630</v>
      </c>
      <c r="L13" s="19">
        <v>65818000</v>
      </c>
      <c r="M13" s="20">
        <v>41718379</v>
      </c>
      <c r="N13" s="19"/>
      <c r="O13" s="20"/>
      <c r="P13" s="19">
        <f t="shared" si="1"/>
        <v>235732000</v>
      </c>
      <c r="Q13" s="20">
        <f t="shared" si="2"/>
        <v>219793777</v>
      </c>
      <c r="R13" s="21">
        <f t="shared" si="3"/>
        <v>-35.203197605733635</v>
      </c>
      <c r="S13" s="22">
        <f t="shared" si="4"/>
        <v>-62.155611070476304</v>
      </c>
      <c r="T13" s="21">
        <f t="shared" si="5"/>
        <v>49.17055507001212</v>
      </c>
      <c r="U13" s="23">
        <f t="shared" si="6"/>
        <v>45.84605406149552</v>
      </c>
      <c r="V13" s="19">
        <v>19356000</v>
      </c>
      <c r="W13" s="20">
        <v>7912000</v>
      </c>
    </row>
    <row r="14" spans="1:23" ht="12.75" customHeight="1">
      <c r="A14" s="17" t="s">
        <v>38</v>
      </c>
      <c r="B14" s="18">
        <v>62702000</v>
      </c>
      <c r="C14" s="18">
        <v>0</v>
      </c>
      <c r="D14" s="18"/>
      <c r="E14" s="18">
        <f t="shared" si="0"/>
        <v>62702000</v>
      </c>
      <c r="F14" s="19">
        <v>62702000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948031000</v>
      </c>
      <c r="C15" s="18">
        <v>-11663000</v>
      </c>
      <c r="D15" s="18"/>
      <c r="E15" s="18">
        <f t="shared" si="0"/>
        <v>936368000</v>
      </c>
      <c r="F15" s="19">
        <v>936368000</v>
      </c>
      <c r="G15" s="20">
        <v>936368000</v>
      </c>
      <c r="H15" s="19">
        <v>193735000</v>
      </c>
      <c r="I15" s="20">
        <v>85095917</v>
      </c>
      <c r="J15" s="19">
        <v>234275000</v>
      </c>
      <c r="K15" s="20">
        <v>125517808</v>
      </c>
      <c r="L15" s="19">
        <v>183486000</v>
      </c>
      <c r="M15" s="20">
        <v>106449789</v>
      </c>
      <c r="N15" s="19"/>
      <c r="O15" s="20"/>
      <c r="P15" s="19">
        <f t="shared" si="1"/>
        <v>611496000</v>
      </c>
      <c r="Q15" s="20">
        <f t="shared" si="2"/>
        <v>317063514</v>
      </c>
      <c r="R15" s="21">
        <f t="shared" si="3"/>
        <v>-21.679223135204353</v>
      </c>
      <c r="S15" s="22">
        <f t="shared" si="4"/>
        <v>-15.191485020197293</v>
      </c>
      <c r="T15" s="21">
        <f t="shared" si="5"/>
        <v>65.30509372383507</v>
      </c>
      <c r="U15" s="23">
        <f t="shared" si="6"/>
        <v>33.86099418177469</v>
      </c>
      <c r="V15" s="19">
        <v>4979000</v>
      </c>
      <c r="W15" s="20">
        <v>0</v>
      </c>
    </row>
    <row r="16" spans="1:23" ht="12.75" customHeight="1">
      <c r="A16" s="24" t="s">
        <v>40</v>
      </c>
      <c r="B16" s="25">
        <f>SUM(B9:B15)</f>
        <v>2585728000</v>
      </c>
      <c r="C16" s="25">
        <f>SUM(C9:C15)</f>
        <v>-101020000</v>
      </c>
      <c r="D16" s="25"/>
      <c r="E16" s="25">
        <f t="shared" si="0"/>
        <v>2484708000</v>
      </c>
      <c r="F16" s="26">
        <f aca="true" t="shared" si="7" ref="F16:O16">SUM(F9:F15)</f>
        <v>2169209000</v>
      </c>
      <c r="G16" s="27">
        <f t="shared" si="7"/>
        <v>2106507000</v>
      </c>
      <c r="H16" s="26">
        <f t="shared" si="7"/>
        <v>358812000</v>
      </c>
      <c r="I16" s="27">
        <f t="shared" si="7"/>
        <v>319205407</v>
      </c>
      <c r="J16" s="26">
        <f t="shared" si="7"/>
        <v>516183000</v>
      </c>
      <c r="K16" s="27">
        <f t="shared" si="7"/>
        <v>406159821</v>
      </c>
      <c r="L16" s="26">
        <f t="shared" si="7"/>
        <v>379966000</v>
      </c>
      <c r="M16" s="27">
        <f t="shared" si="7"/>
        <v>281010610</v>
      </c>
      <c r="N16" s="26">
        <f t="shared" si="7"/>
        <v>0</v>
      </c>
      <c r="O16" s="27">
        <f t="shared" si="7"/>
        <v>0</v>
      </c>
      <c r="P16" s="26">
        <f t="shared" si="1"/>
        <v>1254961000</v>
      </c>
      <c r="Q16" s="27">
        <f t="shared" si="2"/>
        <v>1006375838</v>
      </c>
      <c r="R16" s="28">
        <f t="shared" si="3"/>
        <v>-26.38928442044779</v>
      </c>
      <c r="S16" s="29">
        <f t="shared" si="4"/>
        <v>-30.812799427543574</v>
      </c>
      <c r="T16" s="28">
        <f>IF((SUM($E9:$E13)+$E15)=0,0,(P16/(SUM($E9:$E13)+$E15)*100))</f>
        <v>51.814941829210994</v>
      </c>
      <c r="U16" s="30">
        <f>IF((SUM($E9:$E13)+$E15)=0,0,(Q16/(SUM($E9:$E13)+$E15)*100))</f>
        <v>41.551335463248236</v>
      </c>
      <c r="V16" s="26">
        <f>SUM(V9:V15)</f>
        <v>33808000</v>
      </c>
      <c r="W16" s="27">
        <f>SUM(W9:W15)</f>
        <v>7912000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128248000</v>
      </c>
      <c r="C19" s="18">
        <v>-8474000</v>
      </c>
      <c r="D19" s="18"/>
      <c r="E19" s="18">
        <f t="shared" si="8"/>
        <v>119774000</v>
      </c>
      <c r="F19" s="19">
        <v>119774000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150970000</v>
      </c>
      <c r="C20" s="18">
        <v>0</v>
      </c>
      <c r="D20" s="18"/>
      <c r="E20" s="18">
        <f t="shared" si="8"/>
        <v>150970000</v>
      </c>
      <c r="F20" s="19">
        <v>150970000</v>
      </c>
      <c r="G20" s="20">
        <v>150970000</v>
      </c>
      <c r="H20" s="19">
        <v>25152000</v>
      </c>
      <c r="I20" s="20">
        <v>10610116</v>
      </c>
      <c r="J20" s="19">
        <v>523000</v>
      </c>
      <c r="K20" s="20">
        <v>21126171</v>
      </c>
      <c r="L20" s="19"/>
      <c r="M20" s="20">
        <v>24720511</v>
      </c>
      <c r="N20" s="19"/>
      <c r="O20" s="20"/>
      <c r="P20" s="19">
        <f t="shared" si="9"/>
        <v>25675000</v>
      </c>
      <c r="Q20" s="20">
        <f t="shared" si="10"/>
        <v>56456798</v>
      </c>
      <c r="R20" s="21">
        <f t="shared" si="11"/>
        <v>-100</v>
      </c>
      <c r="S20" s="22">
        <f t="shared" si="12"/>
        <v>17.013684117202306</v>
      </c>
      <c r="T20" s="21">
        <f t="shared" si="13"/>
        <v>17.00669007087501</v>
      </c>
      <c r="U20" s="23">
        <f t="shared" si="14"/>
        <v>37.39603762336888</v>
      </c>
      <c r="V20" s="19">
        <v>19998000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279218000</v>
      </c>
      <c r="C24" s="25">
        <f>SUM(C18:C23)</f>
        <v>-8474000</v>
      </c>
      <c r="D24" s="25"/>
      <c r="E24" s="25">
        <f t="shared" si="8"/>
        <v>270744000</v>
      </c>
      <c r="F24" s="26">
        <f aca="true" t="shared" si="15" ref="F24:O24">SUM(F18:F23)</f>
        <v>270744000</v>
      </c>
      <c r="G24" s="27">
        <f t="shared" si="15"/>
        <v>150970000</v>
      </c>
      <c r="H24" s="26">
        <f t="shared" si="15"/>
        <v>25152000</v>
      </c>
      <c r="I24" s="27">
        <f t="shared" si="15"/>
        <v>10610116</v>
      </c>
      <c r="J24" s="26">
        <f t="shared" si="15"/>
        <v>523000</v>
      </c>
      <c r="K24" s="27">
        <f t="shared" si="15"/>
        <v>21126171</v>
      </c>
      <c r="L24" s="26">
        <f t="shared" si="15"/>
        <v>0</v>
      </c>
      <c r="M24" s="27">
        <f t="shared" si="15"/>
        <v>24720511</v>
      </c>
      <c r="N24" s="26">
        <f t="shared" si="15"/>
        <v>0</v>
      </c>
      <c r="O24" s="27">
        <f t="shared" si="15"/>
        <v>0</v>
      </c>
      <c r="P24" s="26">
        <f t="shared" si="9"/>
        <v>25675000</v>
      </c>
      <c r="Q24" s="27">
        <f t="shared" si="10"/>
        <v>56456798</v>
      </c>
      <c r="R24" s="28">
        <f t="shared" si="11"/>
        <v>-100</v>
      </c>
      <c r="S24" s="29">
        <f t="shared" si="12"/>
        <v>17.013684117202306</v>
      </c>
      <c r="T24" s="28">
        <f>IF(($E24-$E19-$E23)=0,0,($P24/($E24-$E19-$E23))*100)</f>
        <v>17.00669007087501</v>
      </c>
      <c r="U24" s="30">
        <f>IF(($E24-$E19-$E23)=0,0,($Q24/($E24-$E19-$E23))*100)</f>
        <v>37.39603762336888</v>
      </c>
      <c r="V24" s="26">
        <f>SUM(V18:V23)</f>
        <v>19998000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6445848000</v>
      </c>
      <c r="C28" s="18">
        <v>-2056778000</v>
      </c>
      <c r="D28" s="18"/>
      <c r="E28" s="18">
        <f>$B28+$C28+$D28</f>
        <v>4389070000</v>
      </c>
      <c r="F28" s="19">
        <v>4543573000</v>
      </c>
      <c r="G28" s="20">
        <v>4389070000</v>
      </c>
      <c r="H28" s="19">
        <v>472606000</v>
      </c>
      <c r="I28" s="20">
        <v>902031715</v>
      </c>
      <c r="J28" s="19">
        <v>1285468600</v>
      </c>
      <c r="K28" s="20">
        <v>938351180</v>
      </c>
      <c r="L28" s="19">
        <v>1310312500</v>
      </c>
      <c r="M28" s="20">
        <v>1274390447</v>
      </c>
      <c r="N28" s="19"/>
      <c r="O28" s="20"/>
      <c r="P28" s="19">
        <f>$H28+$J28+$L28+$N28</f>
        <v>3068387100</v>
      </c>
      <c r="Q28" s="20">
        <f>$I28+$K28+$M28+$O28</f>
        <v>3114773342</v>
      </c>
      <c r="R28" s="21">
        <f>IF($J28=0,0,(($L28-$J28)/$J28)*100)</f>
        <v>1.9326726456017673</v>
      </c>
      <c r="S28" s="22">
        <f>IF($K28=0,0,(($M28-$K28)/$K28)*100)</f>
        <v>35.811674153806685</v>
      </c>
      <c r="T28" s="21">
        <f>IF($E28=0,0,($P28/$E28)*100)</f>
        <v>69.90973258571861</v>
      </c>
      <c r="U28" s="23">
        <f>IF($E28=0,0,($Q28/$E28)*100)</f>
        <v>70.96659069005507</v>
      </c>
      <c r="V28" s="19">
        <v>1054108000</v>
      </c>
      <c r="W28" s="20">
        <v>29903776</v>
      </c>
    </row>
    <row r="29" spans="1:23" ht="12.75" customHeight="1">
      <c r="A29" s="17" t="s">
        <v>52</v>
      </c>
      <c r="B29" s="18">
        <v>108436000</v>
      </c>
      <c r="C29" s="18">
        <v>0</v>
      </c>
      <c r="D29" s="18"/>
      <c r="E29" s="18">
        <f>$B29+$C29+$D29</f>
        <v>108436000</v>
      </c>
      <c r="F29" s="19">
        <v>108436000</v>
      </c>
      <c r="G29" s="20">
        <v>108436000</v>
      </c>
      <c r="H29" s="19">
        <v>9138000</v>
      </c>
      <c r="I29" s="20">
        <v>7661010</v>
      </c>
      <c r="J29" s="19">
        <v>10231000</v>
      </c>
      <c r="K29" s="20">
        <v>13782789</v>
      </c>
      <c r="L29" s="19">
        <v>21312000</v>
      </c>
      <c r="M29" s="20">
        <v>15650555</v>
      </c>
      <c r="N29" s="19"/>
      <c r="O29" s="20"/>
      <c r="P29" s="19">
        <f>$H29+$J29+$L29+$N29</f>
        <v>40681000</v>
      </c>
      <c r="Q29" s="20">
        <f>$I29+$K29+$M29+$O29</f>
        <v>37094354</v>
      </c>
      <c r="R29" s="21">
        <f>IF($J29=0,0,(($L29-$J29)/$J29)*100)</f>
        <v>108.30808327631706</v>
      </c>
      <c r="S29" s="22">
        <f>IF($K29=0,0,(($M29-$K29)/$K29)*100)</f>
        <v>13.55143723088266</v>
      </c>
      <c r="T29" s="21">
        <f>IF($E29=0,0,($P29/$E29)*100)</f>
        <v>37.51613855177248</v>
      </c>
      <c r="U29" s="23">
        <f>IF($E29=0,0,($Q29/$E29)*100)</f>
        <v>34.20852299974178</v>
      </c>
      <c r="V29" s="19">
        <v>5134000</v>
      </c>
      <c r="W29" s="20">
        <v>0</v>
      </c>
    </row>
    <row r="30" spans="1:23" ht="12.75" customHeight="1">
      <c r="A30" s="24" t="s">
        <v>40</v>
      </c>
      <c r="B30" s="25">
        <f>SUM(B26:B29)</f>
        <v>6554284000</v>
      </c>
      <c r="C30" s="25">
        <f>SUM(C26:C29)</f>
        <v>-2056778000</v>
      </c>
      <c r="D30" s="25"/>
      <c r="E30" s="25">
        <f>$B30+$C30+$D30</f>
        <v>4497506000</v>
      </c>
      <c r="F30" s="26">
        <f aca="true" t="shared" si="16" ref="F30:O30">SUM(F26:F29)</f>
        <v>4652009000</v>
      </c>
      <c r="G30" s="27">
        <f t="shared" si="16"/>
        <v>4497506000</v>
      </c>
      <c r="H30" s="26">
        <f t="shared" si="16"/>
        <v>481744000</v>
      </c>
      <c r="I30" s="27">
        <f t="shared" si="16"/>
        <v>909692725</v>
      </c>
      <c r="J30" s="26">
        <f t="shared" si="16"/>
        <v>1295699600</v>
      </c>
      <c r="K30" s="27">
        <f t="shared" si="16"/>
        <v>952133969</v>
      </c>
      <c r="L30" s="26">
        <f t="shared" si="16"/>
        <v>1331624500</v>
      </c>
      <c r="M30" s="27">
        <f t="shared" si="16"/>
        <v>1290041002</v>
      </c>
      <c r="N30" s="26">
        <f t="shared" si="16"/>
        <v>0</v>
      </c>
      <c r="O30" s="27">
        <f t="shared" si="16"/>
        <v>0</v>
      </c>
      <c r="P30" s="26">
        <f>$H30+$J30+$L30+$N30</f>
        <v>3109068100</v>
      </c>
      <c r="Q30" s="27">
        <f>$I30+$K30+$M30+$O30</f>
        <v>3151867696</v>
      </c>
      <c r="R30" s="28">
        <f>IF($J30=0,0,(($L30-$J30)/$J30)*100)</f>
        <v>2.772625691942793</v>
      </c>
      <c r="S30" s="29">
        <f>IF($K30=0,0,(($M30-$K30)/$K30)*100)</f>
        <v>35.48944203250037</v>
      </c>
      <c r="T30" s="28">
        <f>IF($E30=0,0,($P30/$E30)*100)</f>
        <v>69.12871489220916</v>
      </c>
      <c r="U30" s="30">
        <f>IF($E30=0,0,($Q30/$E30)*100)</f>
        <v>70.08034443978507</v>
      </c>
      <c r="V30" s="26">
        <f>SUM(V26:V29)</f>
        <v>1059242000</v>
      </c>
      <c r="W30" s="27">
        <f>SUM(W26:W29)</f>
        <v>29903776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748039000</v>
      </c>
      <c r="C32" s="18">
        <v>0</v>
      </c>
      <c r="D32" s="18"/>
      <c r="E32" s="18">
        <f>$B32+$C32+$D32</f>
        <v>748039000</v>
      </c>
      <c r="F32" s="19">
        <v>748039000</v>
      </c>
      <c r="G32" s="20">
        <v>748039000</v>
      </c>
      <c r="H32" s="19">
        <v>223328000</v>
      </c>
      <c r="I32" s="20">
        <v>195046170</v>
      </c>
      <c r="J32" s="19">
        <v>142303000</v>
      </c>
      <c r="K32" s="20">
        <v>192913740</v>
      </c>
      <c r="L32" s="19">
        <v>232684000</v>
      </c>
      <c r="M32" s="20">
        <v>166729756</v>
      </c>
      <c r="N32" s="19"/>
      <c r="O32" s="20"/>
      <c r="P32" s="19">
        <f>$H32+$J32+$L32+$N32</f>
        <v>598315000</v>
      </c>
      <c r="Q32" s="20">
        <f>$I32+$K32+$M32+$O32</f>
        <v>554689666</v>
      </c>
      <c r="R32" s="21">
        <f>IF($J32=0,0,(($L32-$J32)/$J32)*100)</f>
        <v>63.513067187620784</v>
      </c>
      <c r="S32" s="22">
        <f>IF($K32=0,0,(($M32-$K32)/$K32)*100)</f>
        <v>-13.572897399635714</v>
      </c>
      <c r="T32" s="21">
        <f>IF($E32=0,0,($P32/$E32)*100)</f>
        <v>79.98446605056688</v>
      </c>
      <c r="U32" s="23">
        <f>IF($E32=0,0,($Q32/$E32)*100)</f>
        <v>74.15250621959551</v>
      </c>
      <c r="V32" s="19">
        <v>10673000</v>
      </c>
      <c r="W32" s="20">
        <v>0</v>
      </c>
    </row>
    <row r="33" spans="1:23" ht="12.75" customHeight="1">
      <c r="A33" s="24" t="s">
        <v>40</v>
      </c>
      <c r="B33" s="25">
        <f>B32</f>
        <v>748039000</v>
      </c>
      <c r="C33" s="25">
        <f>C32</f>
        <v>0</v>
      </c>
      <c r="D33" s="25"/>
      <c r="E33" s="25">
        <f>$B33+$C33+$D33</f>
        <v>748039000</v>
      </c>
      <c r="F33" s="26">
        <f aca="true" t="shared" si="17" ref="F33:O33">F32</f>
        <v>748039000</v>
      </c>
      <c r="G33" s="27">
        <f t="shared" si="17"/>
        <v>748039000</v>
      </c>
      <c r="H33" s="26">
        <f t="shared" si="17"/>
        <v>223328000</v>
      </c>
      <c r="I33" s="27">
        <f t="shared" si="17"/>
        <v>195046170</v>
      </c>
      <c r="J33" s="26">
        <f t="shared" si="17"/>
        <v>142303000</v>
      </c>
      <c r="K33" s="27">
        <f t="shared" si="17"/>
        <v>192913740</v>
      </c>
      <c r="L33" s="26">
        <f t="shared" si="17"/>
        <v>232684000</v>
      </c>
      <c r="M33" s="27">
        <f t="shared" si="17"/>
        <v>166729756</v>
      </c>
      <c r="N33" s="26">
        <f t="shared" si="17"/>
        <v>0</v>
      </c>
      <c r="O33" s="27">
        <f t="shared" si="17"/>
        <v>0</v>
      </c>
      <c r="P33" s="26">
        <f>$H33+$J33+$L33+$N33</f>
        <v>598315000</v>
      </c>
      <c r="Q33" s="27">
        <f>$I33+$K33+$M33+$O33</f>
        <v>554689666</v>
      </c>
      <c r="R33" s="28">
        <f>IF($J33=0,0,(($L33-$J33)/$J33)*100)</f>
        <v>63.513067187620784</v>
      </c>
      <c r="S33" s="29">
        <f>IF($K33=0,0,(($M33-$K33)/$K33)*100)</f>
        <v>-13.572897399635714</v>
      </c>
      <c r="T33" s="28">
        <f>IF($E33=0,0,($P33/$E33)*100)</f>
        <v>79.98446605056688</v>
      </c>
      <c r="U33" s="30">
        <f>IF($E33=0,0,($Q33/$E33)*100)</f>
        <v>74.15250621959551</v>
      </c>
      <c r="V33" s="26">
        <f>V32</f>
        <v>10673000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1858752000</v>
      </c>
      <c r="C35" s="18">
        <v>-500000000</v>
      </c>
      <c r="D35" s="18"/>
      <c r="E35" s="18">
        <f aca="true" t="shared" si="18" ref="E35:E40">$B35+$C35+$D35</f>
        <v>1358752000</v>
      </c>
      <c r="F35" s="19">
        <v>1358752000</v>
      </c>
      <c r="G35" s="20">
        <v>1358752000</v>
      </c>
      <c r="H35" s="19">
        <v>138638000</v>
      </c>
      <c r="I35" s="20">
        <v>51443976</v>
      </c>
      <c r="J35" s="19">
        <v>162853000</v>
      </c>
      <c r="K35" s="20">
        <v>254111132</v>
      </c>
      <c r="L35" s="19">
        <v>383204000</v>
      </c>
      <c r="M35" s="20">
        <v>253104693</v>
      </c>
      <c r="N35" s="19"/>
      <c r="O35" s="20"/>
      <c r="P35" s="19">
        <f aca="true" t="shared" si="19" ref="P35:P40">$H35+$J35+$L35+$N35</f>
        <v>684695000</v>
      </c>
      <c r="Q35" s="20">
        <f aca="true" t="shared" si="20" ref="Q35:Q40">$I35+$K35+$M35+$O35</f>
        <v>558659801</v>
      </c>
      <c r="R35" s="21">
        <f aca="true" t="shared" si="21" ref="R35:R40">IF($J35=0,0,(($L35-$J35)/$J35)*100)</f>
        <v>135.30668762626416</v>
      </c>
      <c r="S35" s="22">
        <f aca="true" t="shared" si="22" ref="S35:S40">IF($K35=0,0,(($M35-$K35)/$K35)*100)</f>
        <v>-0.39606253849595224</v>
      </c>
      <c r="T35" s="21">
        <f>IF($E35=0,0,($P35/$E35)*100)</f>
        <v>50.391462165281084</v>
      </c>
      <c r="U35" s="23">
        <f>IF($E35=0,0,($Q35/$E35)*100)</f>
        <v>41.11565620510586</v>
      </c>
      <c r="V35" s="19">
        <v>132211000</v>
      </c>
      <c r="W35" s="20">
        <v>3126857</v>
      </c>
    </row>
    <row r="36" spans="1:23" ht="12.75" customHeight="1">
      <c r="A36" s="17" t="s">
        <v>57</v>
      </c>
      <c r="B36" s="18">
        <v>3001483000</v>
      </c>
      <c r="C36" s="18">
        <v>-1000000000</v>
      </c>
      <c r="D36" s="18"/>
      <c r="E36" s="18">
        <f t="shared" si="18"/>
        <v>2001483000</v>
      </c>
      <c r="F36" s="19">
        <v>2001483000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217994000</v>
      </c>
      <c r="C38" s="18">
        <v>-21799000</v>
      </c>
      <c r="D38" s="18"/>
      <c r="E38" s="18">
        <f t="shared" si="18"/>
        <v>196195000</v>
      </c>
      <c r="F38" s="19">
        <v>196195000</v>
      </c>
      <c r="G38" s="20">
        <v>196195000</v>
      </c>
      <c r="H38" s="19"/>
      <c r="I38" s="20">
        <v>5880722</v>
      </c>
      <c r="J38" s="19">
        <v>29932000</v>
      </c>
      <c r="K38" s="20">
        <v>27071087</v>
      </c>
      <c r="L38" s="19">
        <v>42777000</v>
      </c>
      <c r="M38" s="20">
        <v>15245669</v>
      </c>
      <c r="N38" s="19"/>
      <c r="O38" s="20"/>
      <c r="P38" s="19">
        <f t="shared" si="19"/>
        <v>72709000</v>
      </c>
      <c r="Q38" s="20">
        <f t="shared" si="20"/>
        <v>48197478</v>
      </c>
      <c r="R38" s="21">
        <f t="shared" si="21"/>
        <v>42.91393826005613</v>
      </c>
      <c r="S38" s="22">
        <f t="shared" si="22"/>
        <v>-43.6828340140165</v>
      </c>
      <c r="T38" s="21">
        <f>IF($E38=0,0,($P38/$E38)*100)</f>
        <v>37.05955809271388</v>
      </c>
      <c r="U38" s="23">
        <f>IF($E38=0,0,($Q38/$E38)*100)</f>
        <v>24.566109228063915</v>
      </c>
      <c r="V38" s="19">
        <v>3634000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5078229000</v>
      </c>
      <c r="C40" s="25">
        <f>SUM(C35:C39)</f>
        <v>-1521799000</v>
      </c>
      <c r="D40" s="25"/>
      <c r="E40" s="25">
        <f t="shared" si="18"/>
        <v>3556430000</v>
      </c>
      <c r="F40" s="26">
        <f aca="true" t="shared" si="23" ref="F40:O40">SUM(F35:F39)</f>
        <v>3556430000</v>
      </c>
      <c r="G40" s="27">
        <f t="shared" si="23"/>
        <v>1554947000</v>
      </c>
      <c r="H40" s="26">
        <f t="shared" si="23"/>
        <v>138638000</v>
      </c>
      <c r="I40" s="27">
        <f t="shared" si="23"/>
        <v>57324698</v>
      </c>
      <c r="J40" s="26">
        <f t="shared" si="23"/>
        <v>192785000</v>
      </c>
      <c r="K40" s="27">
        <f t="shared" si="23"/>
        <v>281182219</v>
      </c>
      <c r="L40" s="26">
        <f t="shared" si="23"/>
        <v>425981000</v>
      </c>
      <c r="M40" s="27">
        <f t="shared" si="23"/>
        <v>268350362</v>
      </c>
      <c r="N40" s="26">
        <f t="shared" si="23"/>
        <v>0</v>
      </c>
      <c r="O40" s="27">
        <f t="shared" si="23"/>
        <v>0</v>
      </c>
      <c r="P40" s="26">
        <f t="shared" si="19"/>
        <v>757404000</v>
      </c>
      <c r="Q40" s="27">
        <f t="shared" si="20"/>
        <v>606857279</v>
      </c>
      <c r="R40" s="28">
        <f t="shared" si="21"/>
        <v>120.96169307778095</v>
      </c>
      <c r="S40" s="29">
        <f t="shared" si="22"/>
        <v>-4.563537853010542</v>
      </c>
      <c r="T40" s="28">
        <f>IF((+$E35+$E38)=0,0,(P40/(+$E35+$E38))*100)</f>
        <v>48.709312921919526</v>
      </c>
      <c r="U40" s="30">
        <f>IF((+$E35+$E38)=0,0,(Q40/(+$E35+$E38))*100)</f>
        <v>39.02752177405404</v>
      </c>
      <c r="V40" s="26">
        <f>SUM(V35:V39)</f>
        <v>135845000</v>
      </c>
      <c r="W40" s="27">
        <f>SUM(W35:W39)</f>
        <v>3126857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2005605000</v>
      </c>
      <c r="C43" s="18">
        <v>0</v>
      </c>
      <c r="D43" s="18"/>
      <c r="E43" s="18">
        <f t="shared" si="24"/>
        <v>2005605000</v>
      </c>
      <c r="F43" s="19">
        <v>2005605000</v>
      </c>
      <c r="G43" s="20">
        <v>2005605000</v>
      </c>
      <c r="H43" s="19">
        <v>135837000</v>
      </c>
      <c r="I43" s="20">
        <v>37982647</v>
      </c>
      <c r="J43" s="19">
        <v>259200000</v>
      </c>
      <c r="K43" s="20">
        <v>399245568</v>
      </c>
      <c r="L43" s="19">
        <v>266588000</v>
      </c>
      <c r="M43" s="20">
        <v>240512518</v>
      </c>
      <c r="N43" s="19"/>
      <c r="O43" s="20"/>
      <c r="P43" s="19">
        <f t="shared" si="25"/>
        <v>661625000</v>
      </c>
      <c r="Q43" s="20">
        <f t="shared" si="26"/>
        <v>677740733</v>
      </c>
      <c r="R43" s="21">
        <f t="shared" si="27"/>
        <v>2.8503086419753085</v>
      </c>
      <c r="S43" s="22">
        <f t="shared" si="28"/>
        <v>-39.758249739669</v>
      </c>
      <c r="T43" s="21">
        <f t="shared" si="29"/>
        <v>32.98879889110767</v>
      </c>
      <c r="U43" s="23">
        <f t="shared" si="30"/>
        <v>33.79233363498795</v>
      </c>
      <c r="V43" s="19">
        <v>197652000</v>
      </c>
      <c r="W43" s="20">
        <v>0</v>
      </c>
    </row>
    <row r="44" spans="1:23" ht="12.75" customHeight="1">
      <c r="A44" s="17" t="s">
        <v>64</v>
      </c>
      <c r="B44" s="18">
        <v>3856833000</v>
      </c>
      <c r="C44" s="18">
        <v>251652000</v>
      </c>
      <c r="D44" s="18"/>
      <c r="E44" s="18">
        <f t="shared" si="24"/>
        <v>4108485000</v>
      </c>
      <c r="F44" s="19">
        <v>4108485000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3445165000</v>
      </c>
      <c r="C51" s="18">
        <v>-77608000</v>
      </c>
      <c r="D51" s="18"/>
      <c r="E51" s="18">
        <f t="shared" si="24"/>
        <v>3367557000</v>
      </c>
      <c r="F51" s="19">
        <v>3367557000</v>
      </c>
      <c r="G51" s="20">
        <v>3367557000</v>
      </c>
      <c r="H51" s="19">
        <v>318974000</v>
      </c>
      <c r="I51" s="20">
        <v>327832549</v>
      </c>
      <c r="J51" s="19">
        <v>623877000</v>
      </c>
      <c r="K51" s="20">
        <v>879590748</v>
      </c>
      <c r="L51" s="19">
        <v>605954000</v>
      </c>
      <c r="M51" s="20">
        <v>815054227</v>
      </c>
      <c r="N51" s="19"/>
      <c r="O51" s="20"/>
      <c r="P51" s="19">
        <f t="shared" si="25"/>
        <v>1548805000</v>
      </c>
      <c r="Q51" s="20">
        <f t="shared" si="26"/>
        <v>2022477524</v>
      </c>
      <c r="R51" s="21">
        <f t="shared" si="27"/>
        <v>-2.8728419223661072</v>
      </c>
      <c r="S51" s="22">
        <f t="shared" si="28"/>
        <v>-7.337107756845118</v>
      </c>
      <c r="T51" s="21">
        <f t="shared" si="29"/>
        <v>45.991946090296324</v>
      </c>
      <c r="U51" s="23">
        <f t="shared" si="30"/>
        <v>60.05770723405721</v>
      </c>
      <c r="V51" s="19">
        <v>329517000</v>
      </c>
      <c r="W51" s="20">
        <v>0</v>
      </c>
    </row>
    <row r="52" spans="1:23" ht="12.75" customHeight="1">
      <c r="A52" s="17" t="s">
        <v>72</v>
      </c>
      <c r="B52" s="18">
        <v>578806000</v>
      </c>
      <c r="C52" s="18">
        <v>12258000</v>
      </c>
      <c r="D52" s="18"/>
      <c r="E52" s="18">
        <f t="shared" si="24"/>
        <v>591064000</v>
      </c>
      <c r="F52" s="19">
        <v>591064000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9886409000</v>
      </c>
      <c r="C53" s="25">
        <f>SUM(C42:C52)</f>
        <v>186302000</v>
      </c>
      <c r="D53" s="25"/>
      <c r="E53" s="25">
        <f t="shared" si="24"/>
        <v>10072711000</v>
      </c>
      <c r="F53" s="26">
        <f aca="true" t="shared" si="31" ref="F53:O53">SUM(F42:F52)</f>
        <v>10072711000</v>
      </c>
      <c r="G53" s="27">
        <f t="shared" si="31"/>
        <v>5373162000</v>
      </c>
      <c r="H53" s="26">
        <f t="shared" si="31"/>
        <v>454811000</v>
      </c>
      <c r="I53" s="27">
        <f t="shared" si="31"/>
        <v>365815196</v>
      </c>
      <c r="J53" s="26">
        <f t="shared" si="31"/>
        <v>883077000</v>
      </c>
      <c r="K53" s="27">
        <f t="shared" si="31"/>
        <v>1278836316</v>
      </c>
      <c r="L53" s="26">
        <f t="shared" si="31"/>
        <v>872542000</v>
      </c>
      <c r="M53" s="27">
        <f t="shared" si="31"/>
        <v>1055566745</v>
      </c>
      <c r="N53" s="26">
        <f t="shared" si="31"/>
        <v>0</v>
      </c>
      <c r="O53" s="27">
        <f t="shared" si="31"/>
        <v>0</v>
      </c>
      <c r="P53" s="26">
        <f t="shared" si="25"/>
        <v>2210430000</v>
      </c>
      <c r="Q53" s="27">
        <f t="shared" si="26"/>
        <v>2700218257</v>
      </c>
      <c r="R53" s="28">
        <f t="shared" si="27"/>
        <v>-1.1929877009592593</v>
      </c>
      <c r="S53" s="29">
        <f t="shared" si="28"/>
        <v>-17.458807527327057</v>
      </c>
      <c r="T53" s="28">
        <f>IF((+$E43+$E45+$E47+$E48+$E51)=0,0,(P53/(+$E43+$E45+$E47+$E48+$E51))*100)</f>
        <v>41.13834647084901</v>
      </c>
      <c r="U53" s="30">
        <f>IF((+$E43+$E45+$E47+$E48+$E51)=0,0,(Q53/(+$E43+$E45+$E47+$E48+$E51))*100)</f>
        <v>50.25380319819131</v>
      </c>
      <c r="V53" s="26">
        <f>SUM(V42:V52)</f>
        <v>527169000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166261000</v>
      </c>
      <c r="D64" s="18"/>
      <c r="E64" s="18">
        <f t="shared" si="33"/>
        <v>166261000</v>
      </c>
      <c r="F64" s="19">
        <v>166261000</v>
      </c>
      <c r="G64" s="20">
        <v>166261000</v>
      </c>
      <c r="H64" s="19"/>
      <c r="I64" s="20">
        <v>3609896</v>
      </c>
      <c r="J64" s="19">
        <v>15814000</v>
      </c>
      <c r="K64" s="20">
        <v>5922239</v>
      </c>
      <c r="L64" s="19"/>
      <c r="M64" s="20">
        <v>6361521</v>
      </c>
      <c r="N64" s="19"/>
      <c r="O64" s="20"/>
      <c r="P64" s="19">
        <f t="shared" si="34"/>
        <v>15814000</v>
      </c>
      <c r="Q64" s="20">
        <f t="shared" si="35"/>
        <v>15893656</v>
      </c>
      <c r="R64" s="21">
        <f t="shared" si="36"/>
        <v>-100</v>
      </c>
      <c r="S64" s="22">
        <f t="shared" si="37"/>
        <v>7.417498685885524</v>
      </c>
      <c r="T64" s="21">
        <f>IF($E64=0,0,($P64/$E64)*100)</f>
        <v>9.51155111541492</v>
      </c>
      <c r="U64" s="23">
        <f>IF($E64=0,0,($Q64/$E64)*100)</f>
        <v>9.55946132887448</v>
      </c>
      <c r="V64" s="19">
        <v>33383000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166261000</v>
      </c>
      <c r="D66" s="25"/>
      <c r="E66" s="25">
        <f t="shared" si="33"/>
        <v>166261000</v>
      </c>
      <c r="F66" s="26">
        <f aca="true" t="shared" si="38" ref="F66:O66">SUM(F61:F65)</f>
        <v>166261000</v>
      </c>
      <c r="G66" s="27">
        <f t="shared" si="38"/>
        <v>166261000</v>
      </c>
      <c r="H66" s="26">
        <f t="shared" si="38"/>
        <v>0</v>
      </c>
      <c r="I66" s="27">
        <f t="shared" si="38"/>
        <v>3609896</v>
      </c>
      <c r="J66" s="26">
        <f t="shared" si="38"/>
        <v>15814000</v>
      </c>
      <c r="K66" s="27">
        <f t="shared" si="38"/>
        <v>5922239</v>
      </c>
      <c r="L66" s="26">
        <f t="shared" si="38"/>
        <v>0</v>
      </c>
      <c r="M66" s="27">
        <f t="shared" si="38"/>
        <v>6361521</v>
      </c>
      <c r="N66" s="26">
        <f t="shared" si="38"/>
        <v>0</v>
      </c>
      <c r="O66" s="27">
        <f t="shared" si="38"/>
        <v>0</v>
      </c>
      <c r="P66" s="26">
        <f t="shared" si="34"/>
        <v>15814000</v>
      </c>
      <c r="Q66" s="27">
        <f t="shared" si="35"/>
        <v>15893656</v>
      </c>
      <c r="R66" s="28">
        <f t="shared" si="36"/>
        <v>-100</v>
      </c>
      <c r="S66" s="29">
        <f t="shared" si="37"/>
        <v>7.417498685885524</v>
      </c>
      <c r="T66" s="28">
        <f>IF((+$E61+$E63+$E64++$E65)=0,0,(P66/(+$E61+$E63+$E64+$E65))*100)</f>
        <v>9.51155111541492</v>
      </c>
      <c r="U66" s="30">
        <f>IF((+$E61+$E63+$E65)=0,0,(Q66/(+$E61+$E63+$E65))*100)</f>
        <v>0</v>
      </c>
      <c r="V66" s="26">
        <f>SUM(V61:V65)</f>
        <v>33383000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25131907000</v>
      </c>
      <c r="C67" s="43">
        <f>SUM(C9:C15,C18:C23,C26:C29,C32,C35:C39,C42:C52,C55:C58,C61:C65)</f>
        <v>-3335508000</v>
      </c>
      <c r="D67" s="43"/>
      <c r="E67" s="43">
        <f t="shared" si="33"/>
        <v>21796399000</v>
      </c>
      <c r="F67" s="44">
        <f aca="true" t="shared" si="39" ref="F67:O67">SUM(F9:F15,F18:F23,F26:F29,F32,F35:F39,F42:F52,F55:F58,F61:F65)</f>
        <v>21635403000</v>
      </c>
      <c r="G67" s="45">
        <f t="shared" si="39"/>
        <v>14597392000</v>
      </c>
      <c r="H67" s="44">
        <f t="shared" si="39"/>
        <v>1682485000</v>
      </c>
      <c r="I67" s="45">
        <f t="shared" si="39"/>
        <v>1861304208</v>
      </c>
      <c r="J67" s="44">
        <f t="shared" si="39"/>
        <v>3046384600</v>
      </c>
      <c r="K67" s="45">
        <f t="shared" si="39"/>
        <v>3138274475</v>
      </c>
      <c r="L67" s="44">
        <f t="shared" si="39"/>
        <v>3242797500</v>
      </c>
      <c r="M67" s="45">
        <f t="shared" si="39"/>
        <v>3092780507</v>
      </c>
      <c r="N67" s="44">
        <f t="shared" si="39"/>
        <v>0</v>
      </c>
      <c r="O67" s="45">
        <f t="shared" si="39"/>
        <v>0</v>
      </c>
      <c r="P67" s="44">
        <f t="shared" si="34"/>
        <v>7971667100</v>
      </c>
      <c r="Q67" s="45">
        <f t="shared" si="35"/>
        <v>8092359190</v>
      </c>
      <c r="R67" s="46">
        <f t="shared" si="36"/>
        <v>6.44740982474767</v>
      </c>
      <c r="S67" s="47">
        <f t="shared" si="37"/>
        <v>-1.4496491101212554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53.45487404152555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54.264187876113354</v>
      </c>
      <c r="V67" s="44">
        <f>SUM(V9:V15,V18:V23,V26:V29,V32,V35:V39,V42:V52,V55:V58,V61:V65)</f>
        <v>1820118000</v>
      </c>
      <c r="W67" s="45">
        <f>SUM(W9:W15,W18:W23,W26:W29,W32,W35:W39,W42:W52,W55:W58,W61:W65)</f>
        <v>40942633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14671101000</v>
      </c>
      <c r="C69" s="18">
        <v>-180036000</v>
      </c>
      <c r="D69" s="18"/>
      <c r="E69" s="18">
        <f>$B69+$C69+$D69</f>
        <v>14491065000</v>
      </c>
      <c r="F69" s="19">
        <v>14491065000</v>
      </c>
      <c r="G69" s="20">
        <v>14491065000</v>
      </c>
      <c r="H69" s="19">
        <v>2536743000</v>
      </c>
      <c r="I69" s="20">
        <v>2197769397</v>
      </c>
      <c r="J69" s="19">
        <v>3903865500</v>
      </c>
      <c r="K69" s="20">
        <v>4061656212</v>
      </c>
      <c r="L69" s="19">
        <v>2616553500</v>
      </c>
      <c r="M69" s="20">
        <v>3455162694</v>
      </c>
      <c r="N69" s="19"/>
      <c r="O69" s="20"/>
      <c r="P69" s="19">
        <f>$H69+$J69+$L69+$N69</f>
        <v>9057162000</v>
      </c>
      <c r="Q69" s="20">
        <f>$I69+$K69+$M69+$O69</f>
        <v>9714588303</v>
      </c>
      <c r="R69" s="21">
        <f>IF($J69=0,0,(($L69-$J69)/$J69)*100)</f>
        <v>-32.97531638833357</v>
      </c>
      <c r="S69" s="22">
        <f>IF($K69=0,0,(($M69-$K69)/$K69)*100)</f>
        <v>-14.932172649377348</v>
      </c>
      <c r="T69" s="21">
        <f>IF($E69=0,0,($P69/$E69)*100)</f>
        <v>62.50170018559712</v>
      </c>
      <c r="U69" s="23">
        <f>IF($E69=0,0,($Q69/$E69)*100)</f>
        <v>67.03847027806444</v>
      </c>
      <c r="V69" s="19">
        <v>1141685000</v>
      </c>
      <c r="W69" s="20">
        <v>0</v>
      </c>
    </row>
    <row r="70" spans="1:23" ht="12.75" customHeight="1">
      <c r="A70" s="35" t="s">
        <v>40</v>
      </c>
      <c r="B70" s="36">
        <f>B69</f>
        <v>14671101000</v>
      </c>
      <c r="C70" s="36">
        <f>C69</f>
        <v>-180036000</v>
      </c>
      <c r="D70" s="36"/>
      <c r="E70" s="36">
        <f>$B70+$C70+$D70</f>
        <v>14491065000</v>
      </c>
      <c r="F70" s="37">
        <f aca="true" t="shared" si="40" ref="F70:O70">F69</f>
        <v>14491065000</v>
      </c>
      <c r="G70" s="38">
        <f t="shared" si="40"/>
        <v>14491065000</v>
      </c>
      <c r="H70" s="37">
        <f t="shared" si="40"/>
        <v>2536743000</v>
      </c>
      <c r="I70" s="38">
        <f t="shared" si="40"/>
        <v>2197769397</v>
      </c>
      <c r="J70" s="37">
        <f t="shared" si="40"/>
        <v>3903865500</v>
      </c>
      <c r="K70" s="38">
        <f t="shared" si="40"/>
        <v>4061656212</v>
      </c>
      <c r="L70" s="37">
        <f t="shared" si="40"/>
        <v>2616553500</v>
      </c>
      <c r="M70" s="38">
        <f t="shared" si="40"/>
        <v>3455162694</v>
      </c>
      <c r="N70" s="37">
        <f t="shared" si="40"/>
        <v>0</v>
      </c>
      <c r="O70" s="38">
        <f t="shared" si="40"/>
        <v>0</v>
      </c>
      <c r="P70" s="37">
        <f>$H70+$J70+$L70+$N70</f>
        <v>9057162000</v>
      </c>
      <c r="Q70" s="38">
        <f>$I70+$K70+$M70+$O70</f>
        <v>9714588303</v>
      </c>
      <c r="R70" s="39">
        <f>IF($J70=0,0,(($L70-$J70)/$J70)*100)</f>
        <v>-32.97531638833357</v>
      </c>
      <c r="S70" s="40">
        <f>IF($K70=0,0,(($M70-$K70)/$K70)*100)</f>
        <v>-14.932172649377348</v>
      </c>
      <c r="T70" s="39">
        <f>IF($E70=0,0,($P70/$E70)*100)</f>
        <v>62.50170018559712</v>
      </c>
      <c r="U70" s="41">
        <f>IF($E70=0,0,($Q70/$E70)*100)</f>
        <v>67.03847027806444</v>
      </c>
      <c r="V70" s="37">
        <f>V69</f>
        <v>1141685000</v>
      </c>
      <c r="W70" s="38">
        <f>W69</f>
        <v>0</v>
      </c>
    </row>
    <row r="71" spans="1:23" ht="12.75" customHeight="1">
      <c r="A71" s="42" t="s">
        <v>84</v>
      </c>
      <c r="B71" s="43">
        <f>B69</f>
        <v>14671101000</v>
      </c>
      <c r="C71" s="43">
        <f>C69</f>
        <v>-180036000</v>
      </c>
      <c r="D71" s="43"/>
      <c r="E71" s="43">
        <f>$B71+$C71+$D71</f>
        <v>14491065000</v>
      </c>
      <c r="F71" s="44">
        <f aca="true" t="shared" si="41" ref="F71:O71">F69</f>
        <v>14491065000</v>
      </c>
      <c r="G71" s="45">
        <f t="shared" si="41"/>
        <v>14491065000</v>
      </c>
      <c r="H71" s="44">
        <f t="shared" si="41"/>
        <v>2536743000</v>
      </c>
      <c r="I71" s="45">
        <f t="shared" si="41"/>
        <v>2197769397</v>
      </c>
      <c r="J71" s="44">
        <f t="shared" si="41"/>
        <v>3903865500</v>
      </c>
      <c r="K71" s="45">
        <f t="shared" si="41"/>
        <v>4061656212</v>
      </c>
      <c r="L71" s="44">
        <f t="shared" si="41"/>
        <v>2616553500</v>
      </c>
      <c r="M71" s="45">
        <f t="shared" si="41"/>
        <v>3455162694</v>
      </c>
      <c r="N71" s="44">
        <f t="shared" si="41"/>
        <v>0</v>
      </c>
      <c r="O71" s="45">
        <f t="shared" si="41"/>
        <v>0</v>
      </c>
      <c r="P71" s="44">
        <f>$H71+$J71+$L71+$N71</f>
        <v>9057162000</v>
      </c>
      <c r="Q71" s="45">
        <f>$I71+$K71+$M71+$O71</f>
        <v>9714588303</v>
      </c>
      <c r="R71" s="46">
        <f>IF($J71=0,0,(($L71-$J71)/$J71)*100)</f>
        <v>-32.97531638833357</v>
      </c>
      <c r="S71" s="47">
        <f>IF($K71=0,0,(($M71-$K71)/$K71)*100)</f>
        <v>-14.932172649377348</v>
      </c>
      <c r="T71" s="46">
        <f>IF($E71=0,0,($P71/$E71)*100)</f>
        <v>62.50170018559712</v>
      </c>
      <c r="U71" s="50">
        <f>IF($E71=0,0,($Q71/$E71)*100)</f>
        <v>67.03847027806444</v>
      </c>
      <c r="V71" s="44">
        <f>V69</f>
        <v>1141685000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39803008000</v>
      </c>
      <c r="C72" s="43">
        <f>SUM(C9:C15,C18:C23,C26:C29,C32,C35:C39,C42:C52,C55:C58,C61:C65,C69)</f>
        <v>-3515544000</v>
      </c>
      <c r="D72" s="43"/>
      <c r="E72" s="43">
        <f>$B72+$C72+$D72</f>
        <v>36287464000</v>
      </c>
      <c r="F72" s="44">
        <f aca="true" t="shared" si="42" ref="F72:O72">SUM(F9:F15,F18:F23,F26:F29,F32,F35:F39,F42:F52,F55:F58,F61:F65,F69)</f>
        <v>36126468000</v>
      </c>
      <c r="G72" s="45">
        <f t="shared" si="42"/>
        <v>29088457000</v>
      </c>
      <c r="H72" s="44">
        <f t="shared" si="42"/>
        <v>4219228000</v>
      </c>
      <c r="I72" s="45">
        <f t="shared" si="42"/>
        <v>4059073605</v>
      </c>
      <c r="J72" s="44">
        <f t="shared" si="42"/>
        <v>6950250100</v>
      </c>
      <c r="K72" s="45">
        <f t="shared" si="42"/>
        <v>7199930687</v>
      </c>
      <c r="L72" s="44">
        <f t="shared" si="42"/>
        <v>5859351000</v>
      </c>
      <c r="M72" s="45">
        <f t="shared" si="42"/>
        <v>6547943201</v>
      </c>
      <c r="N72" s="44">
        <f t="shared" si="42"/>
        <v>0</v>
      </c>
      <c r="O72" s="45">
        <f t="shared" si="42"/>
        <v>0</v>
      </c>
      <c r="P72" s="44">
        <f>$H72+$J72+$L72+$N72</f>
        <v>17028829100</v>
      </c>
      <c r="Q72" s="45">
        <f>$I72+$K72+$M72+$O72</f>
        <v>17806947493</v>
      </c>
      <c r="R72" s="46">
        <f>IF($J72=0,0,(($L72-$J72)/$J72)*100)</f>
        <v>-15.695825104193013</v>
      </c>
      <c r="S72" s="47">
        <f>IF($K72=0,0,(($M72-$K72)/$K72)*100)</f>
        <v>-9.055468925238557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57.91339471464316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62.919125640292414</v>
      </c>
      <c r="V72" s="44">
        <f>SUM(V9:V15,V18:V23,V26:V29,V32,V35:V39,V42:V52,V55:V58,V61:V65,V69)</f>
        <v>2961803000</v>
      </c>
      <c r="W72" s="45">
        <f>SUM(W9:W15,W18:W23,W26:W29,W32,W35:W39,W42:W52,W55:W58,W61:W65,W69)</f>
        <v>40942633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>SUM(B80:B83)</f>
        <v>0</v>
      </c>
      <c r="C79" s="84">
        <f aca="true" t="shared" si="43" ref="C79:I79">SUM(C80:C83)</f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>SUM(J80:J83)</f>
        <v>0</v>
      </c>
      <c r="K79" s="84">
        <f>SUM(K80:K83)</f>
        <v>0</v>
      </c>
      <c r="L79" s="84">
        <f>SUM(L80:L83)</f>
        <v>0</v>
      </c>
      <c r="M79" s="85">
        <f>SUM(M80:M83)</f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I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>SUM(J96:J110)</f>
        <v>0</v>
      </c>
      <c r="K95" s="110">
        <f>SUM(K96:K110)</f>
        <v>0</v>
      </c>
      <c r="L95" s="110">
        <f>SUM(L96:L110)</f>
        <v>0</v>
      </c>
      <c r="M95" s="111">
        <f>SUM(M96:M110)</f>
        <v>0</v>
      </c>
      <c r="N95" s="110"/>
      <c r="O95" s="111"/>
      <c r="P95" s="110"/>
      <c r="Q95" s="111"/>
      <c r="R95" s="112" t="str">
        <f aca="true" t="shared" si="52" ref="R95:S110">IF(L95=0," ",(N95-L95)/L95)</f>
        <v> </v>
      </c>
      <c r="S95" s="112" t="str">
        <f t="shared" si="52"/>
        <v> </v>
      </c>
      <c r="T95" s="112" t="str">
        <f aca="true" t="shared" si="53" ref="T95:T113">IF(E95=0," ",(P95/E95))</f>
        <v> </v>
      </c>
      <c r="U95" s="113" t="str">
        <f aca="true" t="shared" si="54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2"/>
        <v> </v>
      </c>
      <c r="T96" s="118" t="str">
        <f t="shared" si="53"/>
        <v> </v>
      </c>
      <c r="U96" s="119" t="str">
        <f t="shared" si="54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aca="true" t="shared" si="55" ref="E97:E110">SUM(B97:D97)</f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2"/>
        <v> </v>
      </c>
      <c r="T97" s="118" t="str">
        <f t="shared" si="53"/>
        <v> </v>
      </c>
      <c r="U97" s="119" t="str">
        <f t="shared" si="54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5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2"/>
        <v> </v>
      </c>
      <c r="T98" s="118" t="str">
        <f t="shared" si="53"/>
        <v> </v>
      </c>
      <c r="U98" s="119" t="str">
        <f t="shared" si="54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5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2"/>
        <v> </v>
      </c>
      <c r="T99" s="118" t="str">
        <f t="shared" si="53"/>
        <v> </v>
      </c>
      <c r="U99" s="119" t="str">
        <f t="shared" si="54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5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2"/>
        <v> </v>
      </c>
      <c r="T100" s="118" t="str">
        <f t="shared" si="53"/>
        <v> </v>
      </c>
      <c r="U100" s="119" t="str">
        <f t="shared" si="54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5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2"/>
        <v> </v>
      </c>
      <c r="T101" s="118" t="str">
        <f t="shared" si="53"/>
        <v> </v>
      </c>
      <c r="U101" s="119" t="str">
        <f t="shared" si="54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5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2"/>
        <v> </v>
      </c>
      <c r="T102" s="118" t="str">
        <f t="shared" si="53"/>
        <v> </v>
      </c>
      <c r="U102" s="119" t="str">
        <f t="shared" si="54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5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2"/>
        <v> </v>
      </c>
      <c r="T103" s="118" t="str">
        <f t="shared" si="53"/>
        <v> </v>
      </c>
      <c r="U103" s="119" t="str">
        <f t="shared" si="54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5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2"/>
        <v> </v>
      </c>
      <c r="T104" s="118" t="str">
        <f t="shared" si="53"/>
        <v> </v>
      </c>
      <c r="U104" s="119" t="str">
        <f t="shared" si="54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5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2"/>
        <v> </v>
      </c>
      <c r="T105" s="118" t="str">
        <f t="shared" si="53"/>
        <v> </v>
      </c>
      <c r="U105" s="119" t="str">
        <f t="shared" si="54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5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2"/>
        <v> </v>
      </c>
      <c r="T106" s="118" t="str">
        <f t="shared" si="53"/>
        <v> </v>
      </c>
      <c r="U106" s="119" t="str">
        <f t="shared" si="54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5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2"/>
        <v> </v>
      </c>
      <c r="T107" s="118" t="str">
        <f t="shared" si="53"/>
        <v> </v>
      </c>
      <c r="U107" s="119" t="str">
        <f t="shared" si="54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5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2"/>
        <v> </v>
      </c>
      <c r="T108" s="118" t="str">
        <f t="shared" si="53"/>
        <v> </v>
      </c>
      <c r="U108" s="119" t="str">
        <f t="shared" si="54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5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2"/>
        <v> </v>
      </c>
      <c r="T109" s="118" t="str">
        <f t="shared" si="53"/>
        <v> </v>
      </c>
      <c r="U109" s="119" t="str">
        <f t="shared" si="54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5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2"/>
        <v> </v>
      </c>
      <c r="T110" s="118" t="str">
        <f t="shared" si="53"/>
        <v> </v>
      </c>
      <c r="U110" s="119" t="str">
        <f t="shared" si="54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aca="true" t="shared" si="56" ref="R111:S113">IF(L111=0," ",(N111-L111)/L111)</f>
        <v> </v>
      </c>
      <c r="S111" s="113" t="str">
        <f t="shared" si="56"/>
        <v> </v>
      </c>
      <c r="T111" s="112" t="str">
        <f t="shared" si="53"/>
        <v> </v>
      </c>
      <c r="U111" s="113" t="str">
        <f t="shared" si="54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6"/>
        <v> </v>
      </c>
      <c r="S112" s="113" t="str">
        <f t="shared" si="56"/>
        <v> </v>
      </c>
      <c r="T112" s="112" t="str">
        <f t="shared" si="53"/>
        <v> </v>
      </c>
      <c r="U112" s="113" t="str">
        <f t="shared" si="54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>B85</f>
        <v>0</v>
      </c>
      <c r="C113" s="124">
        <f aca="true" t="shared" si="58" ref="C113:Q113">C85</f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6"/>
        <v> </v>
      </c>
      <c r="S113" s="113" t="str">
        <f t="shared" si="56"/>
        <v> </v>
      </c>
      <c r="T113" s="112" t="str">
        <f t="shared" si="53"/>
        <v> </v>
      </c>
      <c r="U113" s="113" t="str">
        <f t="shared" si="54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74:Q74"/>
    <mergeCell ref="R74:S74"/>
    <mergeCell ref="T74:U74"/>
    <mergeCell ref="V74:W74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46645000</v>
      </c>
      <c r="C10" s="18">
        <v>0</v>
      </c>
      <c r="D10" s="18"/>
      <c r="E10" s="18">
        <f aca="true" t="shared" si="0" ref="E10:E16">$B10+$C10+$D10</f>
        <v>46645000</v>
      </c>
      <c r="F10" s="19">
        <v>46645000</v>
      </c>
      <c r="G10" s="20">
        <v>46645000</v>
      </c>
      <c r="H10" s="19">
        <v>8158000</v>
      </c>
      <c r="I10" s="20">
        <v>7604707</v>
      </c>
      <c r="J10" s="19">
        <v>14912000</v>
      </c>
      <c r="K10" s="20">
        <v>11933553</v>
      </c>
      <c r="L10" s="19">
        <v>6650000</v>
      </c>
      <c r="M10" s="20">
        <v>7314180</v>
      </c>
      <c r="N10" s="19"/>
      <c r="O10" s="20"/>
      <c r="P10" s="19">
        <f aca="true" t="shared" si="1" ref="P10:P16">$H10+$J10+$L10+$N10</f>
        <v>29720000</v>
      </c>
      <c r="Q10" s="20">
        <f aca="true" t="shared" si="2" ref="Q10:Q16">$I10+$K10+$M10+$O10</f>
        <v>26852440</v>
      </c>
      <c r="R10" s="21">
        <f aca="true" t="shared" si="3" ref="R10:R16">IF($J10=0,0,(($L10-$J10)/$J10)*100)</f>
        <v>-55.40504291845494</v>
      </c>
      <c r="S10" s="22">
        <f aca="true" t="shared" si="4" ref="S10:S16">IF($K10=0,0,(($M10-$K10)/$K10)*100)</f>
        <v>-38.7091170584318</v>
      </c>
      <c r="T10" s="21">
        <f aca="true" t="shared" si="5" ref="T10:T15">IF($E10=0,0,($P10/$E10)*100)</f>
        <v>63.71529638760853</v>
      </c>
      <c r="U10" s="23">
        <f aca="true" t="shared" si="6" ref="U10:U15">IF($E10=0,0,($Q10/$E10)*100)</f>
        <v>57.56767070425555</v>
      </c>
      <c r="V10" s="19">
        <v>2000</v>
      </c>
      <c r="W10" s="20">
        <v>0</v>
      </c>
    </row>
    <row r="11" spans="1:23" ht="12.75" customHeight="1">
      <c r="A11" s="17" t="s">
        <v>35</v>
      </c>
      <c r="B11" s="18">
        <v>17200000</v>
      </c>
      <c r="C11" s="18">
        <v>-205000</v>
      </c>
      <c r="D11" s="18"/>
      <c r="E11" s="18">
        <f t="shared" si="0"/>
        <v>16995000</v>
      </c>
      <c r="F11" s="19">
        <v>16995000</v>
      </c>
      <c r="G11" s="20">
        <v>16995000</v>
      </c>
      <c r="H11" s="19">
        <v>3547000</v>
      </c>
      <c r="I11" s="20">
        <v>3501835</v>
      </c>
      <c r="J11" s="19">
        <v>3807000</v>
      </c>
      <c r="K11" s="20">
        <v>3095807</v>
      </c>
      <c r="L11" s="19">
        <v>3494000</v>
      </c>
      <c r="M11" s="20">
        <v>4502789</v>
      </c>
      <c r="N11" s="19"/>
      <c r="O11" s="20"/>
      <c r="P11" s="19">
        <f t="shared" si="1"/>
        <v>10848000</v>
      </c>
      <c r="Q11" s="20">
        <f t="shared" si="2"/>
        <v>11100431</v>
      </c>
      <c r="R11" s="21">
        <f t="shared" si="3"/>
        <v>-8.221696874179143</v>
      </c>
      <c r="S11" s="22">
        <f t="shared" si="4"/>
        <v>45.4479881982307</v>
      </c>
      <c r="T11" s="21">
        <f t="shared" si="5"/>
        <v>63.830538393645185</v>
      </c>
      <c r="U11" s="23">
        <f t="shared" si="6"/>
        <v>65.31586348926155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65944000</v>
      </c>
      <c r="C12" s="18">
        <v>0</v>
      </c>
      <c r="D12" s="18"/>
      <c r="E12" s="18">
        <f t="shared" si="0"/>
        <v>65944000</v>
      </c>
      <c r="F12" s="19">
        <v>0</v>
      </c>
      <c r="G12" s="20">
        <v>0</v>
      </c>
      <c r="H12" s="19"/>
      <c r="I12" s="20">
        <v>2925048</v>
      </c>
      <c r="J12" s="19"/>
      <c r="K12" s="20">
        <v>5543128</v>
      </c>
      <c r="L12" s="19"/>
      <c r="M12" s="20">
        <v>7960440</v>
      </c>
      <c r="N12" s="19"/>
      <c r="O12" s="20"/>
      <c r="P12" s="19">
        <f t="shared" si="1"/>
        <v>0</v>
      </c>
      <c r="Q12" s="20">
        <f t="shared" si="2"/>
        <v>16428616</v>
      </c>
      <c r="R12" s="21">
        <f t="shared" si="3"/>
        <v>0</v>
      </c>
      <c r="S12" s="22">
        <f t="shared" si="4"/>
        <v>43.609167964369576</v>
      </c>
      <c r="T12" s="21">
        <f t="shared" si="5"/>
        <v>0</v>
      </c>
      <c r="U12" s="23">
        <f t="shared" si="6"/>
        <v>24.912980710906226</v>
      </c>
      <c r="V12" s="19">
        <v>7419000</v>
      </c>
      <c r="W12" s="20">
        <v>0</v>
      </c>
    </row>
    <row r="13" spans="1:23" ht="12.75" customHeight="1">
      <c r="A13" s="17" t="s">
        <v>37</v>
      </c>
      <c r="B13" s="18">
        <v>101536000</v>
      </c>
      <c r="C13" s="18">
        <v>-50790000</v>
      </c>
      <c r="D13" s="18"/>
      <c r="E13" s="18">
        <f t="shared" si="0"/>
        <v>50746000</v>
      </c>
      <c r="F13" s="19">
        <v>50746000</v>
      </c>
      <c r="G13" s="20">
        <v>50746000</v>
      </c>
      <c r="H13" s="19">
        <v>11177000</v>
      </c>
      <c r="I13" s="20">
        <v>11228010</v>
      </c>
      <c r="J13" s="19">
        <v>5410000</v>
      </c>
      <c r="K13" s="20">
        <v>-685337</v>
      </c>
      <c r="L13" s="19">
        <v>4456000</v>
      </c>
      <c r="M13" s="20">
        <v>2810917</v>
      </c>
      <c r="N13" s="19"/>
      <c r="O13" s="20"/>
      <c r="P13" s="19">
        <f t="shared" si="1"/>
        <v>21043000</v>
      </c>
      <c r="Q13" s="20">
        <f t="shared" si="2"/>
        <v>13353590</v>
      </c>
      <c r="R13" s="21">
        <f t="shared" si="3"/>
        <v>-17.63401109057301</v>
      </c>
      <c r="S13" s="22">
        <f t="shared" si="4"/>
        <v>-510.1510643668735</v>
      </c>
      <c r="T13" s="21">
        <f t="shared" si="5"/>
        <v>41.46730776809995</v>
      </c>
      <c r="U13" s="23">
        <f t="shared" si="6"/>
        <v>26.314566665352935</v>
      </c>
      <c r="V13" s="19">
        <v>591000</v>
      </c>
      <c r="W13" s="20">
        <v>0</v>
      </c>
    </row>
    <row r="14" spans="1:23" ht="12.75" customHeight="1">
      <c r="A14" s="17" t="s">
        <v>38</v>
      </c>
      <c r="B14" s="18">
        <v>10000000</v>
      </c>
      <c r="C14" s="18">
        <v>0</v>
      </c>
      <c r="D14" s="18"/>
      <c r="E14" s="18">
        <f t="shared" si="0"/>
        <v>10000000</v>
      </c>
      <c r="F14" s="19">
        <v>10000000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106139000</v>
      </c>
      <c r="C15" s="18">
        <v>-1306000</v>
      </c>
      <c r="D15" s="18"/>
      <c r="E15" s="18">
        <f t="shared" si="0"/>
        <v>104833000</v>
      </c>
      <c r="F15" s="19">
        <v>104833000</v>
      </c>
      <c r="G15" s="20">
        <v>104833000</v>
      </c>
      <c r="H15" s="19">
        <v>12003000</v>
      </c>
      <c r="I15" s="20">
        <v>895510</v>
      </c>
      <c r="J15" s="19">
        <v>35552000</v>
      </c>
      <c r="K15" s="20">
        <v>21983024</v>
      </c>
      <c r="L15" s="19">
        <v>28683000</v>
      </c>
      <c r="M15" s="20">
        <v>41082051</v>
      </c>
      <c r="N15" s="19"/>
      <c r="O15" s="20"/>
      <c r="P15" s="19">
        <f t="shared" si="1"/>
        <v>76238000</v>
      </c>
      <c r="Q15" s="20">
        <f t="shared" si="2"/>
        <v>63960585</v>
      </c>
      <c r="R15" s="21">
        <f t="shared" si="3"/>
        <v>-19.320994599459944</v>
      </c>
      <c r="S15" s="22">
        <f t="shared" si="4"/>
        <v>86.88079947508587</v>
      </c>
      <c r="T15" s="21">
        <f t="shared" si="5"/>
        <v>72.72328369883529</v>
      </c>
      <c r="U15" s="23">
        <f t="shared" si="6"/>
        <v>61.01188080089285</v>
      </c>
      <c r="V15" s="19">
        <v>0</v>
      </c>
      <c r="W15" s="20">
        <v>0</v>
      </c>
    </row>
    <row r="16" spans="1:23" ht="12.75" customHeight="1">
      <c r="A16" s="24" t="s">
        <v>40</v>
      </c>
      <c r="B16" s="25">
        <f>SUM(B9:B15)</f>
        <v>347464000</v>
      </c>
      <c r="C16" s="25">
        <f>SUM(C9:C15)</f>
        <v>-52301000</v>
      </c>
      <c r="D16" s="25"/>
      <c r="E16" s="25">
        <f t="shared" si="0"/>
        <v>295163000</v>
      </c>
      <c r="F16" s="26">
        <f aca="true" t="shared" si="7" ref="F16:O16">SUM(F9:F15)</f>
        <v>229219000</v>
      </c>
      <c r="G16" s="27">
        <f t="shared" si="7"/>
        <v>219219000</v>
      </c>
      <c r="H16" s="26">
        <f t="shared" si="7"/>
        <v>34885000</v>
      </c>
      <c r="I16" s="27">
        <f t="shared" si="7"/>
        <v>26155110</v>
      </c>
      <c r="J16" s="26">
        <f t="shared" si="7"/>
        <v>59681000</v>
      </c>
      <c r="K16" s="27">
        <f t="shared" si="7"/>
        <v>41870175</v>
      </c>
      <c r="L16" s="26">
        <f t="shared" si="7"/>
        <v>43283000</v>
      </c>
      <c r="M16" s="27">
        <f t="shared" si="7"/>
        <v>63670377</v>
      </c>
      <c r="N16" s="26">
        <f t="shared" si="7"/>
        <v>0</v>
      </c>
      <c r="O16" s="27">
        <f t="shared" si="7"/>
        <v>0</v>
      </c>
      <c r="P16" s="26">
        <f t="shared" si="1"/>
        <v>137849000</v>
      </c>
      <c r="Q16" s="27">
        <f t="shared" si="2"/>
        <v>131695662</v>
      </c>
      <c r="R16" s="28">
        <f t="shared" si="3"/>
        <v>-27.47608116485984</v>
      </c>
      <c r="S16" s="29">
        <f t="shared" si="4"/>
        <v>52.06618314826723</v>
      </c>
      <c r="T16" s="28">
        <f>IF((SUM($E9:$E13)+$E15)=0,0,(P16/(SUM($E9:$E13)+$E15)*100))</f>
        <v>48.34042284588113</v>
      </c>
      <c r="U16" s="30">
        <f>IF((SUM($E9:$E13)+$E15)=0,0,(Q16/(SUM($E9:$E13)+$E15)*100))</f>
        <v>46.18259100935255</v>
      </c>
      <c r="V16" s="26">
        <f>SUM(V9:V15)</f>
        <v>8012000</v>
      </c>
      <c r="W16" s="27">
        <f>SUM(W9:W15)</f>
        <v>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9000000</v>
      </c>
      <c r="C19" s="18">
        <v>-265000</v>
      </c>
      <c r="D19" s="18"/>
      <c r="E19" s="18">
        <f t="shared" si="8"/>
        <v>8735000</v>
      </c>
      <c r="F19" s="19">
        <v>8735000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7927000</v>
      </c>
      <c r="C20" s="18">
        <v>0</v>
      </c>
      <c r="D20" s="18"/>
      <c r="E20" s="18">
        <f t="shared" si="8"/>
        <v>7927000</v>
      </c>
      <c r="F20" s="19">
        <v>7927000</v>
      </c>
      <c r="G20" s="20">
        <v>7927000</v>
      </c>
      <c r="H20" s="19">
        <v>5711000</v>
      </c>
      <c r="I20" s="20">
        <v>176499</v>
      </c>
      <c r="J20" s="19">
        <v>111000</v>
      </c>
      <c r="K20" s="20">
        <v>414011</v>
      </c>
      <c r="L20" s="19"/>
      <c r="M20" s="20">
        <v>448898</v>
      </c>
      <c r="N20" s="19"/>
      <c r="O20" s="20"/>
      <c r="P20" s="19">
        <f t="shared" si="9"/>
        <v>5822000</v>
      </c>
      <c r="Q20" s="20">
        <f t="shared" si="10"/>
        <v>1039408</v>
      </c>
      <c r="R20" s="21">
        <f t="shared" si="11"/>
        <v>-100</v>
      </c>
      <c r="S20" s="22">
        <f t="shared" si="12"/>
        <v>8.426587699360645</v>
      </c>
      <c r="T20" s="21">
        <f t="shared" si="13"/>
        <v>73.44518733442665</v>
      </c>
      <c r="U20" s="23">
        <f t="shared" si="14"/>
        <v>13.112249274631008</v>
      </c>
      <c r="V20" s="19">
        <v>1021000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16927000</v>
      </c>
      <c r="C24" s="25">
        <f>SUM(C18:C23)</f>
        <v>-265000</v>
      </c>
      <c r="D24" s="25"/>
      <c r="E24" s="25">
        <f t="shared" si="8"/>
        <v>16662000</v>
      </c>
      <c r="F24" s="26">
        <f aca="true" t="shared" si="15" ref="F24:O24">SUM(F18:F23)</f>
        <v>16662000</v>
      </c>
      <c r="G24" s="27">
        <f t="shared" si="15"/>
        <v>7927000</v>
      </c>
      <c r="H24" s="26">
        <f t="shared" si="15"/>
        <v>5711000</v>
      </c>
      <c r="I24" s="27">
        <f t="shared" si="15"/>
        <v>176499</v>
      </c>
      <c r="J24" s="26">
        <f t="shared" si="15"/>
        <v>111000</v>
      </c>
      <c r="K24" s="27">
        <f t="shared" si="15"/>
        <v>414011</v>
      </c>
      <c r="L24" s="26">
        <f t="shared" si="15"/>
        <v>0</v>
      </c>
      <c r="M24" s="27">
        <f t="shared" si="15"/>
        <v>448898</v>
      </c>
      <c r="N24" s="26">
        <f t="shared" si="15"/>
        <v>0</v>
      </c>
      <c r="O24" s="27">
        <f t="shared" si="15"/>
        <v>0</v>
      </c>
      <c r="P24" s="26">
        <f t="shared" si="9"/>
        <v>5822000</v>
      </c>
      <c r="Q24" s="27">
        <f t="shared" si="10"/>
        <v>1039408</v>
      </c>
      <c r="R24" s="28">
        <f t="shared" si="11"/>
        <v>-100</v>
      </c>
      <c r="S24" s="29">
        <f t="shared" si="12"/>
        <v>8.426587699360645</v>
      </c>
      <c r="T24" s="28">
        <f>IF(($E24-$E19-$E23)=0,0,($P24/($E24-$E19-$E23))*100)</f>
        <v>73.44518733442665</v>
      </c>
      <c r="U24" s="30">
        <f>IF(($E24-$E19-$E23)=0,0,($Q24/($E24-$E19-$E23))*100)</f>
        <v>13.112249274631008</v>
      </c>
      <c r="V24" s="26">
        <f>SUM(V18:V23)</f>
        <v>1021000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2143619000</v>
      </c>
      <c r="C28" s="18">
        <v>-1240779000</v>
      </c>
      <c r="D28" s="18"/>
      <c r="E28" s="18">
        <f>$B28+$C28+$D28</f>
        <v>902840000</v>
      </c>
      <c r="F28" s="19">
        <v>924236000</v>
      </c>
      <c r="G28" s="20">
        <v>902840000</v>
      </c>
      <c r="H28" s="19">
        <v>109399000</v>
      </c>
      <c r="I28" s="20">
        <v>109265119</v>
      </c>
      <c r="J28" s="19">
        <v>194692500</v>
      </c>
      <c r="K28" s="20">
        <v>221165516</v>
      </c>
      <c r="L28" s="19">
        <v>210939000</v>
      </c>
      <c r="M28" s="20">
        <v>432508862</v>
      </c>
      <c r="N28" s="19"/>
      <c r="O28" s="20"/>
      <c r="P28" s="19">
        <f>$H28+$J28+$L28+$N28</f>
        <v>515030500</v>
      </c>
      <c r="Q28" s="20">
        <f>$I28+$K28+$M28+$O28</f>
        <v>762939497</v>
      </c>
      <c r="R28" s="21">
        <f>IF($J28=0,0,(($L28-$J28)/$J28)*100)</f>
        <v>8.34469740745021</v>
      </c>
      <c r="S28" s="22">
        <f>IF($K28=0,0,(($M28-$K28)/$K28)*100)</f>
        <v>95.55890530420665</v>
      </c>
      <c r="T28" s="21">
        <f>IF($E28=0,0,($P28/$E28)*100)</f>
        <v>57.04560054937752</v>
      </c>
      <c r="U28" s="23">
        <f>IF($E28=0,0,($Q28/$E28)*100)</f>
        <v>84.50439690310576</v>
      </c>
      <c r="V28" s="19">
        <v>342904000</v>
      </c>
      <c r="W28" s="20">
        <v>0</v>
      </c>
    </row>
    <row r="29" spans="1:23" ht="12.75" customHeight="1">
      <c r="A29" s="17" t="s">
        <v>52</v>
      </c>
      <c r="B29" s="18">
        <v>12353000</v>
      </c>
      <c r="C29" s="18">
        <v>0</v>
      </c>
      <c r="D29" s="18"/>
      <c r="E29" s="18">
        <f>$B29+$C29+$D29</f>
        <v>12353000</v>
      </c>
      <c r="F29" s="19">
        <v>12353000</v>
      </c>
      <c r="G29" s="20">
        <v>12353000</v>
      </c>
      <c r="H29" s="19"/>
      <c r="I29" s="20">
        <v>29132</v>
      </c>
      <c r="J29" s="19"/>
      <c r="K29" s="20">
        <v>1614302</v>
      </c>
      <c r="L29" s="19">
        <v>1786000</v>
      </c>
      <c r="M29" s="20">
        <v>1373575</v>
      </c>
      <c r="N29" s="19"/>
      <c r="O29" s="20"/>
      <c r="P29" s="19">
        <f>$H29+$J29+$L29+$N29</f>
        <v>1786000</v>
      </c>
      <c r="Q29" s="20">
        <f>$I29+$K29+$M29+$O29</f>
        <v>3017009</v>
      </c>
      <c r="R29" s="21">
        <f>IF($J29=0,0,(($L29-$J29)/$J29)*100)</f>
        <v>0</v>
      </c>
      <c r="S29" s="22">
        <f>IF($K29=0,0,(($M29-$K29)/$K29)*100)</f>
        <v>-14.912141594323739</v>
      </c>
      <c r="T29" s="21">
        <f>IF($E29=0,0,($P29/$E29)*100)</f>
        <v>14.458026390350524</v>
      </c>
      <c r="U29" s="23">
        <f>IF($E29=0,0,($Q29/$E29)*100)</f>
        <v>24.423289889095766</v>
      </c>
      <c r="V29" s="19">
        <v>3299000</v>
      </c>
      <c r="W29" s="20">
        <v>0</v>
      </c>
    </row>
    <row r="30" spans="1:23" ht="12.75" customHeight="1">
      <c r="A30" s="24" t="s">
        <v>40</v>
      </c>
      <c r="B30" s="25">
        <f>SUM(B26:B29)</f>
        <v>2155972000</v>
      </c>
      <c r="C30" s="25">
        <f>SUM(C26:C29)</f>
        <v>-1240779000</v>
      </c>
      <c r="D30" s="25"/>
      <c r="E30" s="25">
        <f>$B30+$C30+$D30</f>
        <v>915193000</v>
      </c>
      <c r="F30" s="26">
        <f aca="true" t="shared" si="16" ref="F30:O30">SUM(F26:F29)</f>
        <v>936589000</v>
      </c>
      <c r="G30" s="27">
        <f t="shared" si="16"/>
        <v>915193000</v>
      </c>
      <c r="H30" s="26">
        <f t="shared" si="16"/>
        <v>109399000</v>
      </c>
      <c r="I30" s="27">
        <f t="shared" si="16"/>
        <v>109294251</v>
      </c>
      <c r="J30" s="26">
        <f t="shared" si="16"/>
        <v>194692500</v>
      </c>
      <c r="K30" s="27">
        <f t="shared" si="16"/>
        <v>222779818</v>
      </c>
      <c r="L30" s="26">
        <f t="shared" si="16"/>
        <v>212725000</v>
      </c>
      <c r="M30" s="27">
        <f t="shared" si="16"/>
        <v>433882437</v>
      </c>
      <c r="N30" s="26">
        <f t="shared" si="16"/>
        <v>0</v>
      </c>
      <c r="O30" s="27">
        <f t="shared" si="16"/>
        <v>0</v>
      </c>
      <c r="P30" s="26">
        <f>$H30+$J30+$L30+$N30</f>
        <v>516816500</v>
      </c>
      <c r="Q30" s="27">
        <f>$I30+$K30+$M30+$O30</f>
        <v>765956506</v>
      </c>
      <c r="R30" s="28">
        <f>IF($J30=0,0,(($L30-$J30)/$J30)*100)</f>
        <v>9.262041424297289</v>
      </c>
      <c r="S30" s="29">
        <f>IF($K30=0,0,(($M30-$K30)/$K30)*100)</f>
        <v>94.7584125416603</v>
      </c>
      <c r="T30" s="28">
        <f>IF($E30=0,0,($P30/$E30)*100)</f>
        <v>56.470766275528774</v>
      </c>
      <c r="U30" s="30">
        <f>IF($E30=0,0,($Q30/$E30)*100)</f>
        <v>83.69344018146992</v>
      </c>
      <c r="V30" s="26">
        <f>SUM(V26:V29)</f>
        <v>346203000</v>
      </c>
      <c r="W30" s="27">
        <f>SUM(W26:W29)</f>
        <v>0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106479000</v>
      </c>
      <c r="C32" s="18">
        <v>0</v>
      </c>
      <c r="D32" s="18"/>
      <c r="E32" s="18">
        <f>$B32+$C32+$D32</f>
        <v>106479000</v>
      </c>
      <c r="F32" s="19">
        <v>106479000</v>
      </c>
      <c r="G32" s="20">
        <v>106479000</v>
      </c>
      <c r="H32" s="19">
        <v>20294000</v>
      </c>
      <c r="I32" s="20">
        <v>17828007</v>
      </c>
      <c r="J32" s="19">
        <v>23596000</v>
      </c>
      <c r="K32" s="20">
        <v>29282300</v>
      </c>
      <c r="L32" s="19">
        <v>21884000</v>
      </c>
      <c r="M32" s="20">
        <v>23179823</v>
      </c>
      <c r="N32" s="19"/>
      <c r="O32" s="20"/>
      <c r="P32" s="19">
        <f>$H32+$J32+$L32+$N32</f>
        <v>65774000</v>
      </c>
      <c r="Q32" s="20">
        <f>$I32+$K32+$M32+$O32</f>
        <v>70290130</v>
      </c>
      <c r="R32" s="21">
        <f>IF($J32=0,0,(($L32-$J32)/$J32)*100)</f>
        <v>-7.255467028309883</v>
      </c>
      <c r="S32" s="22">
        <f>IF($K32=0,0,(($M32-$K32)/$K32)*100)</f>
        <v>-20.840155998674966</v>
      </c>
      <c r="T32" s="21">
        <f>IF($E32=0,0,($P32/$E32)*100)</f>
        <v>61.77180476901548</v>
      </c>
      <c r="U32" s="23">
        <f>IF($E32=0,0,($Q32/$E32)*100)</f>
        <v>66.0131387409724</v>
      </c>
      <c r="V32" s="19">
        <v>8590000</v>
      </c>
      <c r="W32" s="20">
        <v>0</v>
      </c>
    </row>
    <row r="33" spans="1:23" ht="12.75" customHeight="1">
      <c r="A33" s="24" t="s">
        <v>40</v>
      </c>
      <c r="B33" s="25">
        <f>B32</f>
        <v>106479000</v>
      </c>
      <c r="C33" s="25">
        <f>C32</f>
        <v>0</v>
      </c>
      <c r="D33" s="25"/>
      <c r="E33" s="25">
        <f>$B33+$C33+$D33</f>
        <v>106479000</v>
      </c>
      <c r="F33" s="26">
        <f aca="true" t="shared" si="17" ref="F33:O33">F32</f>
        <v>106479000</v>
      </c>
      <c r="G33" s="27">
        <f t="shared" si="17"/>
        <v>106479000</v>
      </c>
      <c r="H33" s="26">
        <f t="shared" si="17"/>
        <v>20294000</v>
      </c>
      <c r="I33" s="27">
        <f t="shared" si="17"/>
        <v>17828007</v>
      </c>
      <c r="J33" s="26">
        <f t="shared" si="17"/>
        <v>23596000</v>
      </c>
      <c r="K33" s="27">
        <f t="shared" si="17"/>
        <v>29282300</v>
      </c>
      <c r="L33" s="26">
        <f t="shared" si="17"/>
        <v>21884000</v>
      </c>
      <c r="M33" s="27">
        <f t="shared" si="17"/>
        <v>23179823</v>
      </c>
      <c r="N33" s="26">
        <f t="shared" si="17"/>
        <v>0</v>
      </c>
      <c r="O33" s="27">
        <f t="shared" si="17"/>
        <v>0</v>
      </c>
      <c r="P33" s="26">
        <f>$H33+$J33+$L33+$N33</f>
        <v>65774000</v>
      </c>
      <c r="Q33" s="27">
        <f>$I33+$K33+$M33+$O33</f>
        <v>70290130</v>
      </c>
      <c r="R33" s="28">
        <f>IF($J33=0,0,(($L33-$J33)/$J33)*100)</f>
        <v>-7.255467028309883</v>
      </c>
      <c r="S33" s="29">
        <f>IF($K33=0,0,(($M33-$K33)/$K33)*100)</f>
        <v>-20.840155998674966</v>
      </c>
      <c r="T33" s="28">
        <f>IF($E33=0,0,($P33/$E33)*100)</f>
        <v>61.77180476901548</v>
      </c>
      <c r="U33" s="30">
        <f>IF($E33=0,0,($Q33/$E33)*100)</f>
        <v>66.0131387409724</v>
      </c>
      <c r="V33" s="26">
        <f>V32</f>
        <v>8590000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167190000</v>
      </c>
      <c r="C35" s="18">
        <v>-43374000</v>
      </c>
      <c r="D35" s="18"/>
      <c r="E35" s="18">
        <f aca="true" t="shared" si="18" ref="E35:E40">$B35+$C35+$D35</f>
        <v>123816000</v>
      </c>
      <c r="F35" s="19">
        <v>123816000</v>
      </c>
      <c r="G35" s="20">
        <v>123816000</v>
      </c>
      <c r="H35" s="19">
        <v>15135000</v>
      </c>
      <c r="I35" s="20">
        <v>18586441</v>
      </c>
      <c r="J35" s="19">
        <v>21254000</v>
      </c>
      <c r="K35" s="20">
        <v>16431696</v>
      </c>
      <c r="L35" s="19">
        <v>37808000</v>
      </c>
      <c r="M35" s="20">
        <v>22397389</v>
      </c>
      <c r="N35" s="19"/>
      <c r="O35" s="20"/>
      <c r="P35" s="19">
        <f aca="true" t="shared" si="19" ref="P35:P40">$H35+$J35+$L35+$N35</f>
        <v>74197000</v>
      </c>
      <c r="Q35" s="20">
        <f aca="true" t="shared" si="20" ref="Q35:Q40">$I35+$K35+$M35+$O35</f>
        <v>57415526</v>
      </c>
      <c r="R35" s="21">
        <f aca="true" t="shared" si="21" ref="R35:R40">IF($J35=0,0,(($L35-$J35)/$J35)*100)</f>
        <v>77.88651547943917</v>
      </c>
      <c r="S35" s="22">
        <f aca="true" t="shared" si="22" ref="S35:S40">IF($K35=0,0,(($M35-$K35)/$K35)*100)</f>
        <v>36.30600882586922</v>
      </c>
      <c r="T35" s="21">
        <f>IF($E35=0,0,($P35/$E35)*100)</f>
        <v>59.92521160431609</v>
      </c>
      <c r="U35" s="23">
        <f>IF($E35=0,0,($Q35/$E35)*100)</f>
        <v>46.371653098145636</v>
      </c>
      <c r="V35" s="19">
        <v>1098000</v>
      </c>
      <c r="W35" s="20">
        <v>0</v>
      </c>
    </row>
    <row r="36" spans="1:23" ht="12.75" customHeight="1">
      <c r="A36" s="17" t="s">
        <v>57</v>
      </c>
      <c r="B36" s="18">
        <v>110000000</v>
      </c>
      <c r="C36" s="18">
        <v>-36648000</v>
      </c>
      <c r="D36" s="18"/>
      <c r="E36" s="18">
        <f t="shared" si="18"/>
        <v>73352000</v>
      </c>
      <c r="F36" s="19">
        <v>73352000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27000000</v>
      </c>
      <c r="C38" s="18">
        <v>-2700000</v>
      </c>
      <c r="D38" s="18"/>
      <c r="E38" s="18">
        <f t="shared" si="18"/>
        <v>24300000</v>
      </c>
      <c r="F38" s="19">
        <v>24300000</v>
      </c>
      <c r="G38" s="20">
        <v>24300000</v>
      </c>
      <c r="H38" s="19"/>
      <c r="I38" s="20">
        <v>1600</v>
      </c>
      <c r="J38" s="19">
        <v>6548000</v>
      </c>
      <c r="K38" s="20">
        <v>4350102</v>
      </c>
      <c r="L38" s="19">
        <v>6315000</v>
      </c>
      <c r="M38" s="20">
        <v>4415750</v>
      </c>
      <c r="N38" s="19"/>
      <c r="O38" s="20"/>
      <c r="P38" s="19">
        <f t="shared" si="19"/>
        <v>12863000</v>
      </c>
      <c r="Q38" s="20">
        <f t="shared" si="20"/>
        <v>8767452</v>
      </c>
      <c r="R38" s="21">
        <f t="shared" si="21"/>
        <v>-3.558338423946243</v>
      </c>
      <c r="S38" s="22">
        <f t="shared" si="22"/>
        <v>1.5091140391650586</v>
      </c>
      <c r="T38" s="21">
        <f>IF($E38=0,0,($P38/$E38)*100)</f>
        <v>52.934156378600825</v>
      </c>
      <c r="U38" s="23">
        <f>IF($E38=0,0,($Q38/$E38)*100)</f>
        <v>36.08004938271605</v>
      </c>
      <c r="V38" s="19">
        <v>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304190000</v>
      </c>
      <c r="C40" s="25">
        <f>SUM(C35:C39)</f>
        <v>-82722000</v>
      </c>
      <c r="D40" s="25"/>
      <c r="E40" s="25">
        <f t="shared" si="18"/>
        <v>221468000</v>
      </c>
      <c r="F40" s="26">
        <f aca="true" t="shared" si="23" ref="F40:O40">SUM(F35:F39)</f>
        <v>221468000</v>
      </c>
      <c r="G40" s="27">
        <f t="shared" si="23"/>
        <v>148116000</v>
      </c>
      <c r="H40" s="26">
        <f t="shared" si="23"/>
        <v>15135000</v>
      </c>
      <c r="I40" s="27">
        <f t="shared" si="23"/>
        <v>18588041</v>
      </c>
      <c r="J40" s="26">
        <f t="shared" si="23"/>
        <v>27802000</v>
      </c>
      <c r="K40" s="27">
        <f t="shared" si="23"/>
        <v>20781798</v>
      </c>
      <c r="L40" s="26">
        <f t="shared" si="23"/>
        <v>44123000</v>
      </c>
      <c r="M40" s="27">
        <f t="shared" si="23"/>
        <v>26813139</v>
      </c>
      <c r="N40" s="26">
        <f t="shared" si="23"/>
        <v>0</v>
      </c>
      <c r="O40" s="27">
        <f t="shared" si="23"/>
        <v>0</v>
      </c>
      <c r="P40" s="26">
        <f t="shared" si="19"/>
        <v>87060000</v>
      </c>
      <c r="Q40" s="27">
        <f t="shared" si="20"/>
        <v>66182978</v>
      </c>
      <c r="R40" s="28">
        <f t="shared" si="21"/>
        <v>58.70440975469391</v>
      </c>
      <c r="S40" s="29">
        <f t="shared" si="22"/>
        <v>29.022228971718423</v>
      </c>
      <c r="T40" s="28">
        <f>IF((+$E35+$E38)=0,0,(P40/(+$E35+$E38))*100)</f>
        <v>58.778254881309245</v>
      </c>
      <c r="U40" s="30">
        <f>IF((+$E35+$E38)=0,0,(Q40/(+$E35+$E38))*100)</f>
        <v>44.68320640579005</v>
      </c>
      <c r="V40" s="26">
        <f>SUM(V35:V39)</f>
        <v>1098000</v>
      </c>
      <c r="W40" s="27">
        <f>SUM(W35:W39)</f>
        <v>0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19471000</v>
      </c>
      <c r="C43" s="18">
        <v>-9471000</v>
      </c>
      <c r="D43" s="18"/>
      <c r="E43" s="18">
        <f t="shared" si="24"/>
        <v>10000000</v>
      </c>
      <c r="F43" s="19">
        <v>10000000</v>
      </c>
      <c r="G43" s="20">
        <v>10000000</v>
      </c>
      <c r="H43" s="19"/>
      <c r="I43" s="20"/>
      <c r="J43" s="19"/>
      <c r="K43" s="20"/>
      <c r="L43" s="19"/>
      <c r="M43" s="20"/>
      <c r="N43" s="19"/>
      <c r="O43" s="20"/>
      <c r="P43" s="19">
        <f t="shared" si="25"/>
        <v>0</v>
      </c>
      <c r="Q43" s="20">
        <f t="shared" si="26"/>
        <v>0</v>
      </c>
      <c r="R43" s="21">
        <f t="shared" si="27"/>
        <v>0</v>
      </c>
      <c r="S43" s="22">
        <f t="shared" si="28"/>
        <v>0</v>
      </c>
      <c r="T43" s="21">
        <f t="shared" si="29"/>
        <v>0</v>
      </c>
      <c r="U43" s="23">
        <f t="shared" si="30"/>
        <v>0</v>
      </c>
      <c r="V43" s="19">
        <v>0</v>
      </c>
      <c r="W43" s="20">
        <v>0</v>
      </c>
    </row>
    <row r="44" spans="1:23" ht="12.75" customHeight="1">
      <c r="A44" s="17" t="s">
        <v>64</v>
      </c>
      <c r="B44" s="18">
        <v>72587000</v>
      </c>
      <c r="C44" s="18">
        <v>-3166000</v>
      </c>
      <c r="D44" s="18"/>
      <c r="E44" s="18">
        <f t="shared" si="24"/>
        <v>69421000</v>
      </c>
      <c r="F44" s="19">
        <v>69421000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137000000</v>
      </c>
      <c r="C51" s="18">
        <v>-20978000</v>
      </c>
      <c r="D51" s="18"/>
      <c r="E51" s="18">
        <f t="shared" si="24"/>
        <v>116022000</v>
      </c>
      <c r="F51" s="19">
        <v>116022000</v>
      </c>
      <c r="G51" s="20">
        <v>116022000</v>
      </c>
      <c r="H51" s="19">
        <v>897000</v>
      </c>
      <c r="I51" s="20">
        <v>5646889</v>
      </c>
      <c r="J51" s="19">
        <v>1771000</v>
      </c>
      <c r="K51" s="20">
        <v>7194352</v>
      </c>
      <c r="L51" s="19">
        <v>11520000</v>
      </c>
      <c r="M51" s="20">
        <v>19098462</v>
      </c>
      <c r="N51" s="19"/>
      <c r="O51" s="20"/>
      <c r="P51" s="19">
        <f t="shared" si="25"/>
        <v>14188000</v>
      </c>
      <c r="Q51" s="20">
        <f t="shared" si="26"/>
        <v>31939703</v>
      </c>
      <c r="R51" s="21">
        <f t="shared" si="27"/>
        <v>550.479954827781</v>
      </c>
      <c r="S51" s="22">
        <f t="shared" si="28"/>
        <v>165.4646589435713</v>
      </c>
      <c r="T51" s="21">
        <f t="shared" si="29"/>
        <v>12.228715243660684</v>
      </c>
      <c r="U51" s="23">
        <f t="shared" si="30"/>
        <v>27.529005705814413</v>
      </c>
      <c r="V51" s="19">
        <v>27141000</v>
      </c>
      <c r="W51" s="20">
        <v>0</v>
      </c>
    </row>
    <row r="52" spans="1:23" ht="12.75" customHeight="1">
      <c r="A52" s="17" t="s">
        <v>72</v>
      </c>
      <c r="B52" s="18">
        <v>0</v>
      </c>
      <c r="C52" s="18">
        <v>0</v>
      </c>
      <c r="D52" s="18"/>
      <c r="E52" s="18">
        <f t="shared" si="24"/>
        <v>0</v>
      </c>
      <c r="F52" s="19">
        <v>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229058000</v>
      </c>
      <c r="C53" s="25">
        <f>SUM(C42:C52)</f>
        <v>-33615000</v>
      </c>
      <c r="D53" s="25"/>
      <c r="E53" s="25">
        <f t="shared" si="24"/>
        <v>195443000</v>
      </c>
      <c r="F53" s="26">
        <f aca="true" t="shared" si="31" ref="F53:O53">SUM(F42:F52)</f>
        <v>195443000</v>
      </c>
      <c r="G53" s="27">
        <f t="shared" si="31"/>
        <v>126022000</v>
      </c>
      <c r="H53" s="26">
        <f t="shared" si="31"/>
        <v>897000</v>
      </c>
      <c r="I53" s="27">
        <f t="shared" si="31"/>
        <v>5646889</v>
      </c>
      <c r="J53" s="26">
        <f t="shared" si="31"/>
        <v>1771000</v>
      </c>
      <c r="K53" s="27">
        <f t="shared" si="31"/>
        <v>7194352</v>
      </c>
      <c r="L53" s="26">
        <f t="shared" si="31"/>
        <v>11520000</v>
      </c>
      <c r="M53" s="27">
        <f t="shared" si="31"/>
        <v>19098462</v>
      </c>
      <c r="N53" s="26">
        <f t="shared" si="31"/>
        <v>0</v>
      </c>
      <c r="O53" s="27">
        <f t="shared" si="31"/>
        <v>0</v>
      </c>
      <c r="P53" s="26">
        <f t="shared" si="25"/>
        <v>14188000</v>
      </c>
      <c r="Q53" s="27">
        <f t="shared" si="26"/>
        <v>31939703</v>
      </c>
      <c r="R53" s="28">
        <f t="shared" si="27"/>
        <v>550.479954827781</v>
      </c>
      <c r="S53" s="29">
        <f t="shared" si="28"/>
        <v>165.4646589435713</v>
      </c>
      <c r="T53" s="28">
        <f>IF((+$E43+$E45+$E47+$E48+$E51)=0,0,(P53/(+$E43+$E45+$E47+$E48+$E51))*100)</f>
        <v>11.258351716366983</v>
      </c>
      <c r="U53" s="30">
        <f>IF((+$E43+$E45+$E47+$E48+$E51)=0,0,(Q53/(+$E43+$E45+$E47+$E48+$E51))*100)</f>
        <v>25.34454539683547</v>
      </c>
      <c r="V53" s="26">
        <f>SUM(V42:V52)</f>
        <v>27141000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0</v>
      </c>
      <c r="D64" s="18"/>
      <c r="E64" s="18">
        <f t="shared" si="33"/>
        <v>0</v>
      </c>
      <c r="F64" s="19">
        <v>0</v>
      </c>
      <c r="G64" s="20">
        <v>0</v>
      </c>
      <c r="H64" s="19"/>
      <c r="I64" s="20"/>
      <c r="J64" s="19"/>
      <c r="K64" s="20"/>
      <c r="L64" s="19"/>
      <c r="M64" s="20"/>
      <c r="N64" s="19"/>
      <c r="O64" s="20"/>
      <c r="P64" s="19">
        <f t="shared" si="34"/>
        <v>0</v>
      </c>
      <c r="Q64" s="20">
        <f t="shared" si="35"/>
        <v>0</v>
      </c>
      <c r="R64" s="21">
        <f t="shared" si="36"/>
        <v>0</v>
      </c>
      <c r="S64" s="22">
        <f t="shared" si="37"/>
        <v>0</v>
      </c>
      <c r="T64" s="21">
        <f>IF($E64=0,0,($P64/$E64)*100)</f>
        <v>0</v>
      </c>
      <c r="U64" s="23">
        <f>IF($E64=0,0,($Q64/$E64)*100)</f>
        <v>0</v>
      </c>
      <c r="V64" s="19">
        <v>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0</v>
      </c>
      <c r="D66" s="25"/>
      <c r="E66" s="25">
        <f t="shared" si="33"/>
        <v>0</v>
      </c>
      <c r="F66" s="26">
        <f aca="true" t="shared" si="38" ref="F66:O66">SUM(F61:F65)</f>
        <v>0</v>
      </c>
      <c r="G66" s="27">
        <f t="shared" si="38"/>
        <v>0</v>
      </c>
      <c r="H66" s="26">
        <f t="shared" si="38"/>
        <v>0</v>
      </c>
      <c r="I66" s="27">
        <f t="shared" si="38"/>
        <v>0</v>
      </c>
      <c r="J66" s="26">
        <f t="shared" si="38"/>
        <v>0</v>
      </c>
      <c r="K66" s="27">
        <f t="shared" si="38"/>
        <v>0</v>
      </c>
      <c r="L66" s="26">
        <f t="shared" si="38"/>
        <v>0</v>
      </c>
      <c r="M66" s="27">
        <f t="shared" si="38"/>
        <v>0</v>
      </c>
      <c r="N66" s="26">
        <f t="shared" si="38"/>
        <v>0</v>
      </c>
      <c r="O66" s="27">
        <f t="shared" si="38"/>
        <v>0</v>
      </c>
      <c r="P66" s="26">
        <f t="shared" si="34"/>
        <v>0</v>
      </c>
      <c r="Q66" s="27">
        <f t="shared" si="35"/>
        <v>0</v>
      </c>
      <c r="R66" s="28">
        <f t="shared" si="36"/>
        <v>0</v>
      </c>
      <c r="S66" s="29">
        <f t="shared" si="37"/>
        <v>0</v>
      </c>
      <c r="T66" s="28">
        <f>IF((+$E61+$E63+$E64++$E65)=0,0,(P66/(+$E61+$E63+$E64+$E65))*100)</f>
        <v>0</v>
      </c>
      <c r="U66" s="30">
        <f>IF((+$E61+$E63+$E65)=0,0,(Q66/(+$E61+$E63+$E65))*100)</f>
        <v>0</v>
      </c>
      <c r="V66" s="26">
        <f>SUM(V61:V65)</f>
        <v>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3160090000</v>
      </c>
      <c r="C67" s="43">
        <f>SUM(C9:C15,C18:C23,C26:C29,C32,C35:C39,C42:C52,C55:C58,C61:C65)</f>
        <v>-1409682000</v>
      </c>
      <c r="D67" s="43"/>
      <c r="E67" s="43">
        <f t="shared" si="33"/>
        <v>1750408000</v>
      </c>
      <c r="F67" s="44">
        <f aca="true" t="shared" si="39" ref="F67:O67">SUM(F9:F15,F18:F23,F26:F29,F32,F35:F39,F42:F52,F55:F58,F61:F65)</f>
        <v>1705860000</v>
      </c>
      <c r="G67" s="45">
        <f t="shared" si="39"/>
        <v>1522956000</v>
      </c>
      <c r="H67" s="44">
        <f t="shared" si="39"/>
        <v>186321000</v>
      </c>
      <c r="I67" s="45">
        <f t="shared" si="39"/>
        <v>177688797</v>
      </c>
      <c r="J67" s="44">
        <f t="shared" si="39"/>
        <v>307653500</v>
      </c>
      <c r="K67" s="45">
        <f t="shared" si="39"/>
        <v>322322454</v>
      </c>
      <c r="L67" s="44">
        <f t="shared" si="39"/>
        <v>333535000</v>
      </c>
      <c r="M67" s="45">
        <f t="shared" si="39"/>
        <v>567093136</v>
      </c>
      <c r="N67" s="44">
        <f t="shared" si="39"/>
        <v>0</v>
      </c>
      <c r="O67" s="45">
        <f t="shared" si="39"/>
        <v>0</v>
      </c>
      <c r="P67" s="44">
        <f t="shared" si="34"/>
        <v>827509500</v>
      </c>
      <c r="Q67" s="45">
        <f t="shared" si="35"/>
        <v>1067104387</v>
      </c>
      <c r="R67" s="46">
        <f t="shared" si="36"/>
        <v>8.412548532683685</v>
      </c>
      <c r="S67" s="47">
        <f t="shared" si="37"/>
        <v>75.93969298831412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52.08065328214489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67.15994631506074</v>
      </c>
      <c r="V67" s="44">
        <f>SUM(V9:V15,V18:V23,V26:V29,V32,V35:V39,V42:V52,V55:V58,V61:V65)</f>
        <v>392065000</v>
      </c>
      <c r="W67" s="45">
        <f>SUM(W9:W15,W18:W23,W26:W29,W32,W35:W39,W42:W52,W55:W58,W61:W65)</f>
        <v>0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442423000</v>
      </c>
      <c r="C69" s="18">
        <v>-5425000</v>
      </c>
      <c r="D69" s="18"/>
      <c r="E69" s="18">
        <f>$B69+$C69+$D69</f>
        <v>436998000</v>
      </c>
      <c r="F69" s="19">
        <v>436998000</v>
      </c>
      <c r="G69" s="20">
        <v>436998000</v>
      </c>
      <c r="H69" s="19">
        <v>74630000</v>
      </c>
      <c r="I69" s="20">
        <v>98142629</v>
      </c>
      <c r="J69" s="19">
        <v>121667000</v>
      </c>
      <c r="K69" s="20">
        <v>121363741</v>
      </c>
      <c r="L69" s="19">
        <v>63134000</v>
      </c>
      <c r="M69" s="20">
        <v>61129716</v>
      </c>
      <c r="N69" s="19"/>
      <c r="O69" s="20"/>
      <c r="P69" s="19">
        <f>$H69+$J69+$L69+$N69</f>
        <v>259431000</v>
      </c>
      <c r="Q69" s="20">
        <f>$I69+$K69+$M69+$O69</f>
        <v>280636086</v>
      </c>
      <c r="R69" s="21">
        <f>IF($J69=0,0,(($L69-$J69)/$J69)*100)</f>
        <v>-48.109183262511614</v>
      </c>
      <c r="S69" s="22">
        <f>IF($K69=0,0,(($M69-$K69)/$K69)*100)</f>
        <v>-49.630989044742776</v>
      </c>
      <c r="T69" s="21">
        <f>IF($E69=0,0,($P69/$E69)*100)</f>
        <v>59.36663325690278</v>
      </c>
      <c r="U69" s="23">
        <f>IF($E69=0,0,($Q69/$E69)*100)</f>
        <v>64.21907789051666</v>
      </c>
      <c r="V69" s="19">
        <v>29081000</v>
      </c>
      <c r="W69" s="20">
        <v>0</v>
      </c>
    </row>
    <row r="70" spans="1:23" ht="12.75" customHeight="1">
      <c r="A70" s="35" t="s">
        <v>40</v>
      </c>
      <c r="B70" s="36">
        <f>B69</f>
        <v>442423000</v>
      </c>
      <c r="C70" s="36">
        <f>C69</f>
        <v>-5425000</v>
      </c>
      <c r="D70" s="36"/>
      <c r="E70" s="36">
        <f>$B70+$C70+$D70</f>
        <v>436998000</v>
      </c>
      <c r="F70" s="37">
        <f aca="true" t="shared" si="40" ref="F70:O70">F69</f>
        <v>436998000</v>
      </c>
      <c r="G70" s="38">
        <f t="shared" si="40"/>
        <v>436998000</v>
      </c>
      <c r="H70" s="37">
        <f t="shared" si="40"/>
        <v>74630000</v>
      </c>
      <c r="I70" s="38">
        <f t="shared" si="40"/>
        <v>98142629</v>
      </c>
      <c r="J70" s="37">
        <f t="shared" si="40"/>
        <v>121667000</v>
      </c>
      <c r="K70" s="38">
        <f t="shared" si="40"/>
        <v>121363741</v>
      </c>
      <c r="L70" s="37">
        <f t="shared" si="40"/>
        <v>63134000</v>
      </c>
      <c r="M70" s="38">
        <f t="shared" si="40"/>
        <v>61129716</v>
      </c>
      <c r="N70" s="37">
        <f t="shared" si="40"/>
        <v>0</v>
      </c>
      <c r="O70" s="38">
        <f t="shared" si="40"/>
        <v>0</v>
      </c>
      <c r="P70" s="37">
        <f>$H70+$J70+$L70+$N70</f>
        <v>259431000</v>
      </c>
      <c r="Q70" s="38">
        <f>$I70+$K70+$M70+$O70</f>
        <v>280636086</v>
      </c>
      <c r="R70" s="39">
        <f>IF($J70=0,0,(($L70-$J70)/$J70)*100)</f>
        <v>-48.109183262511614</v>
      </c>
      <c r="S70" s="40">
        <f>IF($K70=0,0,(($M70-$K70)/$K70)*100)</f>
        <v>-49.630989044742776</v>
      </c>
      <c r="T70" s="39">
        <f>IF($E70=0,0,($P70/$E70)*100)</f>
        <v>59.36663325690278</v>
      </c>
      <c r="U70" s="41">
        <f>IF($E70=0,0,($Q70/$E70)*100)</f>
        <v>64.21907789051666</v>
      </c>
      <c r="V70" s="37">
        <f>V69</f>
        <v>29081000</v>
      </c>
      <c r="W70" s="38">
        <f>W69</f>
        <v>0</v>
      </c>
    </row>
    <row r="71" spans="1:23" ht="12.75" customHeight="1">
      <c r="A71" s="42" t="s">
        <v>84</v>
      </c>
      <c r="B71" s="43">
        <f>B69</f>
        <v>442423000</v>
      </c>
      <c r="C71" s="43">
        <f>C69</f>
        <v>-5425000</v>
      </c>
      <c r="D71" s="43"/>
      <c r="E71" s="43">
        <f>$B71+$C71+$D71</f>
        <v>436998000</v>
      </c>
      <c r="F71" s="44">
        <f aca="true" t="shared" si="41" ref="F71:O71">F69</f>
        <v>436998000</v>
      </c>
      <c r="G71" s="45">
        <f t="shared" si="41"/>
        <v>436998000</v>
      </c>
      <c r="H71" s="44">
        <f t="shared" si="41"/>
        <v>74630000</v>
      </c>
      <c r="I71" s="45">
        <f t="shared" si="41"/>
        <v>98142629</v>
      </c>
      <c r="J71" s="44">
        <f t="shared" si="41"/>
        <v>121667000</v>
      </c>
      <c r="K71" s="45">
        <f t="shared" si="41"/>
        <v>121363741</v>
      </c>
      <c r="L71" s="44">
        <f t="shared" si="41"/>
        <v>63134000</v>
      </c>
      <c r="M71" s="45">
        <f t="shared" si="41"/>
        <v>61129716</v>
      </c>
      <c r="N71" s="44">
        <f t="shared" si="41"/>
        <v>0</v>
      </c>
      <c r="O71" s="45">
        <f t="shared" si="41"/>
        <v>0</v>
      </c>
      <c r="P71" s="44">
        <f>$H71+$J71+$L71+$N71</f>
        <v>259431000</v>
      </c>
      <c r="Q71" s="45">
        <f>$I71+$K71+$M71+$O71</f>
        <v>280636086</v>
      </c>
      <c r="R71" s="46">
        <f>IF($J71=0,0,(($L71-$J71)/$J71)*100)</f>
        <v>-48.109183262511614</v>
      </c>
      <c r="S71" s="47">
        <f>IF($K71=0,0,(($M71-$K71)/$K71)*100)</f>
        <v>-49.630989044742776</v>
      </c>
      <c r="T71" s="46">
        <f>IF($E71=0,0,($P71/$E71)*100)</f>
        <v>59.36663325690278</v>
      </c>
      <c r="U71" s="50">
        <f>IF($E71=0,0,($Q71/$E71)*100)</f>
        <v>64.21907789051666</v>
      </c>
      <c r="V71" s="44">
        <f>V69</f>
        <v>29081000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3602513000</v>
      </c>
      <c r="C72" s="43">
        <f>SUM(C9:C15,C18:C23,C26:C29,C32,C35:C39,C42:C52,C55:C58,C61:C65,C69)</f>
        <v>-1415107000</v>
      </c>
      <c r="D72" s="43"/>
      <c r="E72" s="43">
        <f>$B72+$C72+$D72</f>
        <v>2187406000</v>
      </c>
      <c r="F72" s="44">
        <f aca="true" t="shared" si="42" ref="F72:O72">SUM(F9:F15,F18:F23,F26:F29,F32,F35:F39,F42:F52,F55:F58,F61:F65,F69)</f>
        <v>2142858000</v>
      </c>
      <c r="G72" s="45">
        <f t="shared" si="42"/>
        <v>1959954000</v>
      </c>
      <c r="H72" s="44">
        <f t="shared" si="42"/>
        <v>260951000</v>
      </c>
      <c r="I72" s="45">
        <f t="shared" si="42"/>
        <v>275831426</v>
      </c>
      <c r="J72" s="44">
        <f t="shared" si="42"/>
        <v>429320500</v>
      </c>
      <c r="K72" s="45">
        <f t="shared" si="42"/>
        <v>443686195</v>
      </c>
      <c r="L72" s="44">
        <f t="shared" si="42"/>
        <v>396669000</v>
      </c>
      <c r="M72" s="45">
        <f t="shared" si="42"/>
        <v>628222852</v>
      </c>
      <c r="N72" s="44">
        <f t="shared" si="42"/>
        <v>0</v>
      </c>
      <c r="O72" s="45">
        <f t="shared" si="42"/>
        <v>0</v>
      </c>
      <c r="P72" s="44">
        <f>$H72+$J72+$L72+$N72</f>
        <v>1086940500</v>
      </c>
      <c r="Q72" s="45">
        <f>$I72+$K72+$M72+$O72</f>
        <v>1347740473</v>
      </c>
      <c r="R72" s="46">
        <f>IF($J72=0,0,(($L72-$J72)/$J72)*100)</f>
        <v>-7.605390378516749</v>
      </c>
      <c r="S72" s="47">
        <f>IF($K72=0,0,(($M72-$K72)/$K72)*100)</f>
        <v>41.59170582262538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53.6522816054905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70.15590170035891</v>
      </c>
      <c r="V72" s="44">
        <f>SUM(V9:V15,V18:V23,V26:V29,V32,V35:V39,V42:V52,V55:V58,V61:V65,V69)</f>
        <v>421146000</v>
      </c>
      <c r="W72" s="45">
        <f>SUM(W9:W15,W18:W23,W26:W29,W32,W35:W39,W42:W52,W55:W58,W61:W65,W69)</f>
        <v>0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 aca="true" t="shared" si="43" ref="B79:M79">SUM(B80:B83)</f>
        <v>0</v>
      </c>
      <c r="C79" s="84">
        <f t="shared" si="43"/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 t="shared" si="43"/>
        <v>0</v>
      </c>
      <c r="K79" s="84">
        <f t="shared" si="43"/>
        <v>0</v>
      </c>
      <c r="L79" s="84">
        <f t="shared" si="43"/>
        <v>0</v>
      </c>
      <c r="M79" s="85">
        <f t="shared" si="43"/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M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 t="shared" si="51"/>
        <v>0</v>
      </c>
      <c r="K95" s="110">
        <f t="shared" si="51"/>
        <v>0</v>
      </c>
      <c r="L95" s="110">
        <f t="shared" si="51"/>
        <v>0</v>
      </c>
      <c r="M95" s="111">
        <f t="shared" si="51"/>
        <v>0</v>
      </c>
      <c r="N95" s="110"/>
      <c r="O95" s="111"/>
      <c r="P95" s="110"/>
      <c r="Q95" s="111"/>
      <c r="R95" s="112" t="str">
        <f aca="true" t="shared" si="52" ref="R95:R113">IF(L95=0," ",(N95-L95)/L95)</f>
        <v> </v>
      </c>
      <c r="S95" s="112" t="str">
        <f aca="true" t="shared" si="53" ref="S95:S113">IF(M95=0," ",(O95-M95)/M95)</f>
        <v> </v>
      </c>
      <c r="T95" s="112" t="str">
        <f aca="true" t="shared" si="54" ref="T95:T113">IF(E95=0," ",(P95/E95))</f>
        <v> </v>
      </c>
      <c r="U95" s="113" t="str">
        <f aca="true" t="shared" si="55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 aca="true" t="shared" si="56" ref="E96:E110"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3"/>
        <v> </v>
      </c>
      <c r="T96" s="118" t="str">
        <f t="shared" si="54"/>
        <v> </v>
      </c>
      <c r="U96" s="119" t="str">
        <f t="shared" si="55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56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3"/>
        <v> </v>
      </c>
      <c r="T97" s="118" t="str">
        <f t="shared" si="54"/>
        <v> </v>
      </c>
      <c r="U97" s="119" t="str">
        <f t="shared" si="55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6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3"/>
        <v> </v>
      </c>
      <c r="T98" s="118" t="str">
        <f t="shared" si="54"/>
        <v> </v>
      </c>
      <c r="U98" s="119" t="str">
        <f t="shared" si="55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6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3"/>
        <v> </v>
      </c>
      <c r="T99" s="118" t="str">
        <f t="shared" si="54"/>
        <v> </v>
      </c>
      <c r="U99" s="119" t="str">
        <f t="shared" si="55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6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3"/>
        <v> </v>
      </c>
      <c r="T100" s="118" t="str">
        <f t="shared" si="54"/>
        <v> </v>
      </c>
      <c r="U100" s="119" t="str">
        <f t="shared" si="55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6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3"/>
        <v> </v>
      </c>
      <c r="T101" s="118" t="str">
        <f t="shared" si="54"/>
        <v> </v>
      </c>
      <c r="U101" s="119" t="str">
        <f t="shared" si="55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6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3"/>
        <v> </v>
      </c>
      <c r="T102" s="118" t="str">
        <f t="shared" si="54"/>
        <v> </v>
      </c>
      <c r="U102" s="119" t="str">
        <f t="shared" si="55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6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3"/>
        <v> </v>
      </c>
      <c r="T103" s="118" t="str">
        <f t="shared" si="54"/>
        <v> </v>
      </c>
      <c r="U103" s="119" t="str">
        <f t="shared" si="55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6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3"/>
        <v> </v>
      </c>
      <c r="T104" s="118" t="str">
        <f t="shared" si="54"/>
        <v> </v>
      </c>
      <c r="U104" s="119" t="str">
        <f t="shared" si="55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6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3"/>
        <v> </v>
      </c>
      <c r="T105" s="118" t="str">
        <f t="shared" si="54"/>
        <v> </v>
      </c>
      <c r="U105" s="119" t="str">
        <f t="shared" si="55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6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3"/>
        <v> </v>
      </c>
      <c r="T106" s="118" t="str">
        <f t="shared" si="54"/>
        <v> </v>
      </c>
      <c r="U106" s="119" t="str">
        <f t="shared" si="55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6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3"/>
        <v> </v>
      </c>
      <c r="T107" s="118" t="str">
        <f t="shared" si="54"/>
        <v> </v>
      </c>
      <c r="U107" s="119" t="str">
        <f t="shared" si="55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6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3"/>
        <v> </v>
      </c>
      <c r="T108" s="118" t="str">
        <f t="shared" si="54"/>
        <v> </v>
      </c>
      <c r="U108" s="119" t="str">
        <f t="shared" si="55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6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3"/>
        <v> </v>
      </c>
      <c r="T109" s="118" t="str">
        <f t="shared" si="54"/>
        <v> </v>
      </c>
      <c r="U109" s="119" t="str">
        <f t="shared" si="55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6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3"/>
        <v> </v>
      </c>
      <c r="T110" s="118" t="str">
        <f t="shared" si="54"/>
        <v> </v>
      </c>
      <c r="U110" s="119" t="str">
        <f t="shared" si="55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t="shared" si="52"/>
        <v> </v>
      </c>
      <c r="S111" s="113" t="str">
        <f t="shared" si="53"/>
        <v> </v>
      </c>
      <c r="T111" s="112" t="str">
        <f t="shared" si="54"/>
        <v> </v>
      </c>
      <c r="U111" s="113" t="str">
        <f t="shared" si="55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2"/>
        <v> </v>
      </c>
      <c r="S112" s="113" t="str">
        <f t="shared" si="53"/>
        <v> </v>
      </c>
      <c r="T112" s="112" t="str">
        <f t="shared" si="54"/>
        <v> </v>
      </c>
      <c r="U112" s="113" t="str">
        <f t="shared" si="55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 aca="true" t="shared" si="58" ref="B113:Q113">B85</f>
        <v>0</v>
      </c>
      <c r="C113" s="124">
        <f t="shared" si="58"/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2"/>
        <v> </v>
      </c>
      <c r="S113" s="113" t="str">
        <f t="shared" si="53"/>
        <v> </v>
      </c>
      <c r="T113" s="112" t="str">
        <f t="shared" si="54"/>
        <v> </v>
      </c>
      <c r="U113" s="113" t="str">
        <f t="shared" si="55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81400000</v>
      </c>
      <c r="C10" s="18">
        <v>0</v>
      </c>
      <c r="D10" s="18"/>
      <c r="E10" s="18">
        <f aca="true" t="shared" si="0" ref="E10:E16">$B10+$C10+$D10</f>
        <v>81400000</v>
      </c>
      <c r="F10" s="19">
        <v>81400000</v>
      </c>
      <c r="G10" s="20">
        <v>81400000</v>
      </c>
      <c r="H10" s="19">
        <v>14987000</v>
      </c>
      <c r="I10" s="20">
        <v>12979122</v>
      </c>
      <c r="J10" s="19">
        <v>22958000</v>
      </c>
      <c r="K10" s="20">
        <v>12508687</v>
      </c>
      <c r="L10" s="19">
        <v>16109000</v>
      </c>
      <c r="M10" s="20">
        <v>15282488</v>
      </c>
      <c r="N10" s="19"/>
      <c r="O10" s="20"/>
      <c r="P10" s="19">
        <f aca="true" t="shared" si="1" ref="P10:P16">$H10+$J10+$L10+$N10</f>
        <v>54054000</v>
      </c>
      <c r="Q10" s="20">
        <f aca="true" t="shared" si="2" ref="Q10:Q16">$I10+$K10+$M10+$O10</f>
        <v>40770297</v>
      </c>
      <c r="R10" s="21">
        <f aca="true" t="shared" si="3" ref="R10:R16">IF($J10=0,0,(($L10-$J10)/$J10)*100)</f>
        <v>-29.83273804338357</v>
      </c>
      <c r="S10" s="22">
        <f aca="true" t="shared" si="4" ref="S10:S16">IF($K10=0,0,(($M10-$K10)/$K10)*100)</f>
        <v>22.17499726390148</v>
      </c>
      <c r="T10" s="21">
        <f aca="true" t="shared" si="5" ref="T10:T15">IF($E10=0,0,($P10/$E10)*100)</f>
        <v>66.4054054054054</v>
      </c>
      <c r="U10" s="23">
        <f aca="true" t="shared" si="6" ref="U10:U15">IF($E10=0,0,($Q10/$E10)*100)</f>
        <v>50.08635995085995</v>
      </c>
      <c r="V10" s="19">
        <v>0</v>
      </c>
      <c r="W10" s="20">
        <v>0</v>
      </c>
    </row>
    <row r="11" spans="1:23" ht="12.75" customHeight="1">
      <c r="A11" s="17" t="s">
        <v>35</v>
      </c>
      <c r="B11" s="18">
        <v>33014000</v>
      </c>
      <c r="C11" s="18">
        <v>-1530000</v>
      </c>
      <c r="D11" s="18"/>
      <c r="E11" s="18">
        <f t="shared" si="0"/>
        <v>31484000</v>
      </c>
      <c r="F11" s="19">
        <v>31484000</v>
      </c>
      <c r="G11" s="20">
        <v>31484000</v>
      </c>
      <c r="H11" s="19">
        <v>3789000</v>
      </c>
      <c r="I11" s="20">
        <v>2936037</v>
      </c>
      <c r="J11" s="19">
        <v>6384000</v>
      </c>
      <c r="K11" s="20">
        <v>2856956</v>
      </c>
      <c r="L11" s="19">
        <v>5308000</v>
      </c>
      <c r="M11" s="20">
        <v>2867160</v>
      </c>
      <c r="N11" s="19"/>
      <c r="O11" s="20"/>
      <c r="P11" s="19">
        <f t="shared" si="1"/>
        <v>15481000</v>
      </c>
      <c r="Q11" s="20">
        <f t="shared" si="2"/>
        <v>8660153</v>
      </c>
      <c r="R11" s="21">
        <f t="shared" si="3"/>
        <v>-16.854636591478698</v>
      </c>
      <c r="S11" s="22">
        <f t="shared" si="4"/>
        <v>0.35716335848364483</v>
      </c>
      <c r="T11" s="21">
        <f t="shared" si="5"/>
        <v>49.17100749587092</v>
      </c>
      <c r="U11" s="23">
        <f t="shared" si="6"/>
        <v>27.50652077245585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18798000</v>
      </c>
      <c r="C12" s="18">
        <v>0</v>
      </c>
      <c r="D12" s="18"/>
      <c r="E12" s="18">
        <f t="shared" si="0"/>
        <v>18798000</v>
      </c>
      <c r="F12" s="19">
        <v>0</v>
      </c>
      <c r="G12" s="20">
        <v>0</v>
      </c>
      <c r="H12" s="19"/>
      <c r="I12" s="20"/>
      <c r="J12" s="19"/>
      <c r="K12" s="20"/>
      <c r="L12" s="19"/>
      <c r="M12" s="20">
        <v>1338425</v>
      </c>
      <c r="N12" s="19"/>
      <c r="O12" s="20"/>
      <c r="P12" s="19">
        <f t="shared" si="1"/>
        <v>0</v>
      </c>
      <c r="Q12" s="20">
        <f t="shared" si="2"/>
        <v>1338425</v>
      </c>
      <c r="R12" s="21">
        <f t="shared" si="3"/>
        <v>0</v>
      </c>
      <c r="S12" s="22">
        <f t="shared" si="4"/>
        <v>0</v>
      </c>
      <c r="T12" s="21">
        <f t="shared" si="5"/>
        <v>0</v>
      </c>
      <c r="U12" s="23">
        <f t="shared" si="6"/>
        <v>7.120039365889988</v>
      </c>
      <c r="V12" s="19">
        <v>0</v>
      </c>
      <c r="W12" s="20">
        <v>0</v>
      </c>
    </row>
    <row r="13" spans="1:23" ht="12.75" customHeight="1">
      <c r="A13" s="17" t="s">
        <v>37</v>
      </c>
      <c r="B13" s="18">
        <v>53000000</v>
      </c>
      <c r="C13" s="18">
        <v>-28000000</v>
      </c>
      <c r="D13" s="18"/>
      <c r="E13" s="18">
        <f t="shared" si="0"/>
        <v>25000000</v>
      </c>
      <c r="F13" s="19">
        <v>25000000</v>
      </c>
      <c r="G13" s="20">
        <v>25000000</v>
      </c>
      <c r="H13" s="19">
        <v>1770000</v>
      </c>
      <c r="I13" s="20">
        <v>1030377</v>
      </c>
      <c r="J13" s="19">
        <v>882000</v>
      </c>
      <c r="K13" s="20">
        <v>2744063</v>
      </c>
      <c r="L13" s="19">
        <v>2702000</v>
      </c>
      <c r="M13" s="20">
        <v>414788</v>
      </c>
      <c r="N13" s="19"/>
      <c r="O13" s="20"/>
      <c r="P13" s="19">
        <f t="shared" si="1"/>
        <v>5354000</v>
      </c>
      <c r="Q13" s="20">
        <f t="shared" si="2"/>
        <v>4189228</v>
      </c>
      <c r="R13" s="21">
        <f t="shared" si="3"/>
        <v>206.34920634920638</v>
      </c>
      <c r="S13" s="22">
        <f t="shared" si="4"/>
        <v>-84.88416628918505</v>
      </c>
      <c r="T13" s="21">
        <f t="shared" si="5"/>
        <v>21.416</v>
      </c>
      <c r="U13" s="23">
        <f t="shared" si="6"/>
        <v>16.756912</v>
      </c>
      <c r="V13" s="19">
        <v>0</v>
      </c>
      <c r="W13" s="20">
        <v>0</v>
      </c>
    </row>
    <row r="14" spans="1:23" ht="12.75" customHeight="1">
      <c r="A14" s="17" t="s">
        <v>38</v>
      </c>
      <c r="B14" s="18">
        <v>1400000</v>
      </c>
      <c r="C14" s="18">
        <v>0</v>
      </c>
      <c r="D14" s="18"/>
      <c r="E14" s="18">
        <f t="shared" si="0"/>
        <v>1400000</v>
      </c>
      <c r="F14" s="19">
        <v>1400000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0</v>
      </c>
      <c r="C15" s="18">
        <v>0</v>
      </c>
      <c r="D15" s="18"/>
      <c r="E15" s="18">
        <f t="shared" si="0"/>
        <v>0</v>
      </c>
      <c r="F15" s="19">
        <v>0</v>
      </c>
      <c r="G15" s="20">
        <v>0</v>
      </c>
      <c r="H15" s="19"/>
      <c r="I15" s="20"/>
      <c r="J15" s="19"/>
      <c r="K15" s="20"/>
      <c r="L15" s="19"/>
      <c r="M15" s="20"/>
      <c r="N15" s="19"/>
      <c r="O15" s="20"/>
      <c r="P15" s="19">
        <f t="shared" si="1"/>
        <v>0</v>
      </c>
      <c r="Q15" s="20">
        <f t="shared" si="2"/>
        <v>0</v>
      </c>
      <c r="R15" s="21">
        <f t="shared" si="3"/>
        <v>0</v>
      </c>
      <c r="S15" s="22">
        <f t="shared" si="4"/>
        <v>0</v>
      </c>
      <c r="T15" s="21">
        <f t="shared" si="5"/>
        <v>0</v>
      </c>
      <c r="U15" s="23">
        <f t="shared" si="6"/>
        <v>0</v>
      </c>
      <c r="V15" s="19">
        <v>0</v>
      </c>
      <c r="W15" s="20">
        <v>0</v>
      </c>
    </row>
    <row r="16" spans="1:23" ht="12.75" customHeight="1">
      <c r="A16" s="24" t="s">
        <v>40</v>
      </c>
      <c r="B16" s="25">
        <f>SUM(B9:B15)</f>
        <v>187612000</v>
      </c>
      <c r="C16" s="25">
        <f>SUM(C9:C15)</f>
        <v>-29530000</v>
      </c>
      <c r="D16" s="25"/>
      <c r="E16" s="25">
        <f t="shared" si="0"/>
        <v>158082000</v>
      </c>
      <c r="F16" s="26">
        <f aca="true" t="shared" si="7" ref="F16:O16">SUM(F9:F15)</f>
        <v>139284000</v>
      </c>
      <c r="G16" s="27">
        <f t="shared" si="7"/>
        <v>137884000</v>
      </c>
      <c r="H16" s="26">
        <f t="shared" si="7"/>
        <v>20546000</v>
      </c>
      <c r="I16" s="27">
        <f t="shared" si="7"/>
        <v>16945536</v>
      </c>
      <c r="J16" s="26">
        <f t="shared" si="7"/>
        <v>30224000</v>
      </c>
      <c r="K16" s="27">
        <f t="shared" si="7"/>
        <v>18109706</v>
      </c>
      <c r="L16" s="26">
        <f t="shared" si="7"/>
        <v>24119000</v>
      </c>
      <c r="M16" s="27">
        <f t="shared" si="7"/>
        <v>19902861</v>
      </c>
      <c r="N16" s="26">
        <f t="shared" si="7"/>
        <v>0</v>
      </c>
      <c r="O16" s="27">
        <f t="shared" si="7"/>
        <v>0</v>
      </c>
      <c r="P16" s="26">
        <f t="shared" si="1"/>
        <v>74889000</v>
      </c>
      <c r="Q16" s="27">
        <f t="shared" si="2"/>
        <v>54958103</v>
      </c>
      <c r="R16" s="28">
        <f t="shared" si="3"/>
        <v>-20.199179460031765</v>
      </c>
      <c r="S16" s="29">
        <f t="shared" si="4"/>
        <v>9.901624024155886</v>
      </c>
      <c r="T16" s="28">
        <f>IF((SUM($E9:$E13)+$E15)=0,0,(P16/(SUM($E9:$E13)+$E15)*100))</f>
        <v>47.796811375907886</v>
      </c>
      <c r="U16" s="30">
        <f>IF((SUM($E9:$E13)+$E15)=0,0,(Q16/(SUM($E9:$E13)+$E15)*100))</f>
        <v>35.07620722227186</v>
      </c>
      <c r="V16" s="26">
        <f>SUM(V9:V15)</f>
        <v>0</v>
      </c>
      <c r="W16" s="27">
        <f>SUM(W9:W15)</f>
        <v>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16748000</v>
      </c>
      <c r="C19" s="18">
        <v>-530000</v>
      </c>
      <c r="D19" s="18"/>
      <c r="E19" s="18">
        <f t="shared" si="8"/>
        <v>16218000</v>
      </c>
      <c r="F19" s="19">
        <v>16218000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42787000</v>
      </c>
      <c r="C20" s="18">
        <v>0</v>
      </c>
      <c r="D20" s="18"/>
      <c r="E20" s="18">
        <f t="shared" si="8"/>
        <v>42787000</v>
      </c>
      <c r="F20" s="19">
        <v>42787000</v>
      </c>
      <c r="G20" s="20">
        <v>42787000</v>
      </c>
      <c r="H20" s="19">
        <v>8083000</v>
      </c>
      <c r="I20" s="20">
        <v>3067930</v>
      </c>
      <c r="J20" s="19">
        <v>412000</v>
      </c>
      <c r="K20" s="20">
        <v>5777891</v>
      </c>
      <c r="L20" s="19"/>
      <c r="M20" s="20">
        <v>3598062</v>
      </c>
      <c r="N20" s="19"/>
      <c r="O20" s="20"/>
      <c r="P20" s="19">
        <f t="shared" si="9"/>
        <v>8495000</v>
      </c>
      <c r="Q20" s="20">
        <f t="shared" si="10"/>
        <v>12443883</v>
      </c>
      <c r="R20" s="21">
        <f t="shared" si="11"/>
        <v>-100</v>
      </c>
      <c r="S20" s="22">
        <f t="shared" si="12"/>
        <v>-37.72707030991066</v>
      </c>
      <c r="T20" s="21">
        <f t="shared" si="13"/>
        <v>19.854161310678478</v>
      </c>
      <c r="U20" s="23">
        <f t="shared" si="14"/>
        <v>29.0833267113843</v>
      </c>
      <c r="V20" s="19">
        <v>10951000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59535000</v>
      </c>
      <c r="C24" s="25">
        <f>SUM(C18:C23)</f>
        <v>-530000</v>
      </c>
      <c r="D24" s="25"/>
      <c r="E24" s="25">
        <f t="shared" si="8"/>
        <v>59005000</v>
      </c>
      <c r="F24" s="26">
        <f aca="true" t="shared" si="15" ref="F24:O24">SUM(F18:F23)</f>
        <v>59005000</v>
      </c>
      <c r="G24" s="27">
        <f t="shared" si="15"/>
        <v>42787000</v>
      </c>
      <c r="H24" s="26">
        <f t="shared" si="15"/>
        <v>8083000</v>
      </c>
      <c r="I24" s="27">
        <f t="shared" si="15"/>
        <v>3067930</v>
      </c>
      <c r="J24" s="26">
        <f t="shared" si="15"/>
        <v>412000</v>
      </c>
      <c r="K24" s="27">
        <f t="shared" si="15"/>
        <v>5777891</v>
      </c>
      <c r="L24" s="26">
        <f t="shared" si="15"/>
        <v>0</v>
      </c>
      <c r="M24" s="27">
        <f t="shared" si="15"/>
        <v>3598062</v>
      </c>
      <c r="N24" s="26">
        <f t="shared" si="15"/>
        <v>0</v>
      </c>
      <c r="O24" s="27">
        <f t="shared" si="15"/>
        <v>0</v>
      </c>
      <c r="P24" s="26">
        <f t="shared" si="9"/>
        <v>8495000</v>
      </c>
      <c r="Q24" s="27">
        <f t="shared" si="10"/>
        <v>12443883</v>
      </c>
      <c r="R24" s="28">
        <f t="shared" si="11"/>
        <v>-100</v>
      </c>
      <c r="S24" s="29">
        <f t="shared" si="12"/>
        <v>-37.72707030991066</v>
      </c>
      <c r="T24" s="28">
        <f>IF(($E24-$E19-$E23)=0,0,($P24/($E24-$E19-$E23))*100)</f>
        <v>19.854161310678478</v>
      </c>
      <c r="U24" s="30">
        <f>IF(($E24-$E19-$E23)=0,0,($Q24/($E24-$E19-$E23))*100)</f>
        <v>29.0833267113843</v>
      </c>
      <c r="V24" s="26">
        <f>SUM(V18:V23)</f>
        <v>10951000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316207000</v>
      </c>
      <c r="C28" s="18">
        <v>33179000</v>
      </c>
      <c r="D28" s="18"/>
      <c r="E28" s="18">
        <f>$B28+$C28+$D28</f>
        <v>349386000</v>
      </c>
      <c r="F28" s="19">
        <v>266016000</v>
      </c>
      <c r="G28" s="20">
        <v>349386000</v>
      </c>
      <c r="H28" s="19">
        <v>9590000</v>
      </c>
      <c r="I28" s="20"/>
      <c r="J28" s="19">
        <v>15853200</v>
      </c>
      <c r="K28" s="20"/>
      <c r="L28" s="19">
        <v>33770000</v>
      </c>
      <c r="M28" s="20"/>
      <c r="N28" s="19"/>
      <c r="O28" s="20"/>
      <c r="P28" s="19">
        <f>$H28+$J28+$L28+$N28</f>
        <v>59213200</v>
      </c>
      <c r="Q28" s="20">
        <f>$I28+$K28+$M28+$O28</f>
        <v>0</v>
      </c>
      <c r="R28" s="21">
        <f>IF($J28=0,0,(($L28-$J28)/$J28)*100)</f>
        <v>113.01693033583125</v>
      </c>
      <c r="S28" s="22">
        <f>IF($K28=0,0,(($M28-$K28)/$K28)*100)</f>
        <v>0</v>
      </c>
      <c r="T28" s="21">
        <f>IF($E28=0,0,($P28/$E28)*100)</f>
        <v>16.947788405946433</v>
      </c>
      <c r="U28" s="23">
        <f>IF($E28=0,0,($Q28/$E28)*100)</f>
        <v>0</v>
      </c>
      <c r="V28" s="19">
        <v>78371000</v>
      </c>
      <c r="W28" s="20">
        <v>29903776</v>
      </c>
    </row>
    <row r="29" spans="1:23" ht="12.75" customHeight="1">
      <c r="A29" s="17" t="s">
        <v>52</v>
      </c>
      <c r="B29" s="18">
        <v>15948000</v>
      </c>
      <c r="C29" s="18">
        <v>0</v>
      </c>
      <c r="D29" s="18"/>
      <c r="E29" s="18">
        <f>$B29+$C29+$D29</f>
        <v>15948000</v>
      </c>
      <c r="F29" s="19">
        <v>15948000</v>
      </c>
      <c r="G29" s="20">
        <v>15948000</v>
      </c>
      <c r="H29" s="19">
        <v>735000</v>
      </c>
      <c r="I29" s="20">
        <v>632846</v>
      </c>
      <c r="J29" s="19">
        <v>691000</v>
      </c>
      <c r="K29" s="20">
        <v>2464573</v>
      </c>
      <c r="L29" s="19">
        <v>3476000</v>
      </c>
      <c r="M29" s="20">
        <v>3197762</v>
      </c>
      <c r="N29" s="19"/>
      <c r="O29" s="20"/>
      <c r="P29" s="19">
        <f>$H29+$J29+$L29+$N29</f>
        <v>4902000</v>
      </c>
      <c r="Q29" s="20">
        <f>$I29+$K29+$M29+$O29</f>
        <v>6295181</v>
      </c>
      <c r="R29" s="21">
        <f>IF($J29=0,0,(($L29-$J29)/$J29)*100)</f>
        <v>403.03907380607814</v>
      </c>
      <c r="S29" s="22">
        <f>IF($K29=0,0,(($M29-$K29)/$K29)*100)</f>
        <v>29.74912895661845</v>
      </c>
      <c r="T29" s="21">
        <f>IF($E29=0,0,($P29/$E29)*100)</f>
        <v>30.73739653875094</v>
      </c>
      <c r="U29" s="23">
        <f>IF($E29=0,0,($Q29/$E29)*100)</f>
        <v>39.473169049410586</v>
      </c>
      <c r="V29" s="19">
        <v>1108000</v>
      </c>
      <c r="W29" s="20">
        <v>0</v>
      </c>
    </row>
    <row r="30" spans="1:23" ht="12.75" customHeight="1">
      <c r="A30" s="24" t="s">
        <v>40</v>
      </c>
      <c r="B30" s="25">
        <f>SUM(B26:B29)</f>
        <v>332155000</v>
      </c>
      <c r="C30" s="25">
        <f>SUM(C26:C29)</f>
        <v>33179000</v>
      </c>
      <c r="D30" s="25"/>
      <c r="E30" s="25">
        <f>$B30+$C30+$D30</f>
        <v>365334000</v>
      </c>
      <c r="F30" s="26">
        <f aca="true" t="shared" si="16" ref="F30:O30">SUM(F26:F29)</f>
        <v>281964000</v>
      </c>
      <c r="G30" s="27">
        <f t="shared" si="16"/>
        <v>365334000</v>
      </c>
      <c r="H30" s="26">
        <f t="shared" si="16"/>
        <v>10325000</v>
      </c>
      <c r="I30" s="27">
        <f t="shared" si="16"/>
        <v>632846</v>
      </c>
      <c r="J30" s="26">
        <f t="shared" si="16"/>
        <v>16544200</v>
      </c>
      <c r="K30" s="27">
        <f t="shared" si="16"/>
        <v>2464573</v>
      </c>
      <c r="L30" s="26">
        <f t="shared" si="16"/>
        <v>37246000</v>
      </c>
      <c r="M30" s="27">
        <f t="shared" si="16"/>
        <v>3197762</v>
      </c>
      <c r="N30" s="26">
        <f t="shared" si="16"/>
        <v>0</v>
      </c>
      <c r="O30" s="27">
        <f t="shared" si="16"/>
        <v>0</v>
      </c>
      <c r="P30" s="26">
        <f>$H30+$J30+$L30+$N30</f>
        <v>64115200</v>
      </c>
      <c r="Q30" s="27">
        <f>$I30+$K30+$M30+$O30</f>
        <v>6295181</v>
      </c>
      <c r="R30" s="28">
        <f>IF($J30=0,0,(($L30-$J30)/$J30)*100)</f>
        <v>125.13025712938672</v>
      </c>
      <c r="S30" s="29">
        <f>IF($K30=0,0,(($M30-$K30)/$K30)*100)</f>
        <v>29.74912895661845</v>
      </c>
      <c r="T30" s="28">
        <f>IF($E30=0,0,($P30/$E30)*100)</f>
        <v>17.5497489968084</v>
      </c>
      <c r="U30" s="30">
        <f>IF($E30=0,0,($Q30/$E30)*100)</f>
        <v>1.7231303410030274</v>
      </c>
      <c r="V30" s="26">
        <f>SUM(V26:V29)</f>
        <v>79479000</v>
      </c>
      <c r="W30" s="27">
        <f>SUM(W26:W29)</f>
        <v>29903776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111953000</v>
      </c>
      <c r="C32" s="18">
        <v>0</v>
      </c>
      <c r="D32" s="18"/>
      <c r="E32" s="18">
        <f>$B32+$C32+$D32</f>
        <v>111953000</v>
      </c>
      <c r="F32" s="19">
        <v>111953000</v>
      </c>
      <c r="G32" s="20">
        <v>111953000</v>
      </c>
      <c r="H32" s="19">
        <v>26837000</v>
      </c>
      <c r="I32" s="20">
        <v>19323931</v>
      </c>
      <c r="J32" s="19">
        <v>16964000</v>
      </c>
      <c r="K32" s="20">
        <v>26000688</v>
      </c>
      <c r="L32" s="19">
        <v>41728000</v>
      </c>
      <c r="M32" s="20">
        <v>20644557</v>
      </c>
      <c r="N32" s="19"/>
      <c r="O32" s="20"/>
      <c r="P32" s="19">
        <f>$H32+$J32+$L32+$N32</f>
        <v>85529000</v>
      </c>
      <c r="Q32" s="20">
        <f>$I32+$K32+$M32+$O32</f>
        <v>65969176</v>
      </c>
      <c r="R32" s="21">
        <f>IF($J32=0,0,(($L32-$J32)/$J32)*100)</f>
        <v>145.97972176373497</v>
      </c>
      <c r="S32" s="22">
        <f>IF($K32=0,0,(($M32-$K32)/$K32)*100)</f>
        <v>-20.599958739553355</v>
      </c>
      <c r="T32" s="21">
        <f>IF($E32=0,0,($P32/$E32)*100)</f>
        <v>76.39723812671389</v>
      </c>
      <c r="U32" s="23">
        <f>IF($E32=0,0,($Q32/$E32)*100)</f>
        <v>58.9257777817477</v>
      </c>
      <c r="V32" s="19">
        <v>0</v>
      </c>
      <c r="W32" s="20">
        <v>0</v>
      </c>
    </row>
    <row r="33" spans="1:23" ht="12.75" customHeight="1">
      <c r="A33" s="24" t="s">
        <v>40</v>
      </c>
      <c r="B33" s="25">
        <f>B32</f>
        <v>111953000</v>
      </c>
      <c r="C33" s="25">
        <f>C32</f>
        <v>0</v>
      </c>
      <c r="D33" s="25"/>
      <c r="E33" s="25">
        <f>$B33+$C33+$D33</f>
        <v>111953000</v>
      </c>
      <c r="F33" s="26">
        <f aca="true" t="shared" si="17" ref="F33:O33">F32</f>
        <v>111953000</v>
      </c>
      <c r="G33" s="27">
        <f t="shared" si="17"/>
        <v>111953000</v>
      </c>
      <c r="H33" s="26">
        <f t="shared" si="17"/>
        <v>26837000</v>
      </c>
      <c r="I33" s="27">
        <f t="shared" si="17"/>
        <v>19323931</v>
      </c>
      <c r="J33" s="26">
        <f t="shared" si="17"/>
        <v>16964000</v>
      </c>
      <c r="K33" s="27">
        <f t="shared" si="17"/>
        <v>26000688</v>
      </c>
      <c r="L33" s="26">
        <f t="shared" si="17"/>
        <v>41728000</v>
      </c>
      <c r="M33" s="27">
        <f t="shared" si="17"/>
        <v>20644557</v>
      </c>
      <c r="N33" s="26">
        <f t="shared" si="17"/>
        <v>0</v>
      </c>
      <c r="O33" s="27">
        <f t="shared" si="17"/>
        <v>0</v>
      </c>
      <c r="P33" s="26">
        <f>$H33+$J33+$L33+$N33</f>
        <v>85529000</v>
      </c>
      <c r="Q33" s="27">
        <f>$I33+$K33+$M33+$O33</f>
        <v>65969176</v>
      </c>
      <c r="R33" s="28">
        <f>IF($J33=0,0,(($L33-$J33)/$J33)*100)</f>
        <v>145.97972176373497</v>
      </c>
      <c r="S33" s="29">
        <f>IF($K33=0,0,(($M33-$K33)/$K33)*100)</f>
        <v>-20.599958739553355</v>
      </c>
      <c r="T33" s="28">
        <f>IF($E33=0,0,($P33/$E33)*100)</f>
        <v>76.39723812671389</v>
      </c>
      <c r="U33" s="30">
        <f>IF($E33=0,0,($Q33/$E33)*100)</f>
        <v>58.9257777817477</v>
      </c>
      <c r="V33" s="26">
        <f>V32</f>
        <v>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313359000</v>
      </c>
      <c r="C35" s="18">
        <v>-83284000</v>
      </c>
      <c r="D35" s="18"/>
      <c r="E35" s="18">
        <f aca="true" t="shared" si="18" ref="E35:E40">$B35+$C35+$D35</f>
        <v>230075000</v>
      </c>
      <c r="F35" s="19">
        <v>230075000</v>
      </c>
      <c r="G35" s="20">
        <v>230075000</v>
      </c>
      <c r="H35" s="19">
        <v>27388000</v>
      </c>
      <c r="I35" s="20">
        <v>48283476</v>
      </c>
      <c r="J35" s="19">
        <v>54835000</v>
      </c>
      <c r="K35" s="20">
        <v>67220784</v>
      </c>
      <c r="L35" s="19">
        <v>47866000</v>
      </c>
      <c r="M35" s="20">
        <v>64140022</v>
      </c>
      <c r="N35" s="19"/>
      <c r="O35" s="20"/>
      <c r="P35" s="19">
        <f aca="true" t="shared" si="19" ref="P35:P40">$H35+$J35+$L35+$N35</f>
        <v>130089000</v>
      </c>
      <c r="Q35" s="20">
        <f aca="true" t="shared" si="20" ref="Q35:Q40">$I35+$K35+$M35+$O35</f>
        <v>179644282</v>
      </c>
      <c r="R35" s="21">
        <f aca="true" t="shared" si="21" ref="R35:R40">IF($J35=0,0,(($L35-$J35)/$J35)*100)</f>
        <v>-12.709036199507615</v>
      </c>
      <c r="S35" s="22">
        <f aca="true" t="shared" si="22" ref="S35:S40">IF($K35=0,0,(($M35-$K35)/$K35)*100)</f>
        <v>-4.583049790076831</v>
      </c>
      <c r="T35" s="21">
        <f>IF($E35=0,0,($P35/$E35)*100)</f>
        <v>56.54199717483429</v>
      </c>
      <c r="U35" s="23">
        <f>IF($E35=0,0,($Q35/$E35)*100)</f>
        <v>78.08074845159187</v>
      </c>
      <c r="V35" s="19">
        <v>30410000</v>
      </c>
      <c r="W35" s="20">
        <v>0</v>
      </c>
    </row>
    <row r="36" spans="1:23" ht="12.75" customHeight="1">
      <c r="A36" s="17" t="s">
        <v>57</v>
      </c>
      <c r="B36" s="18">
        <v>687000000</v>
      </c>
      <c r="C36" s="18">
        <v>-228887000</v>
      </c>
      <c r="D36" s="18"/>
      <c r="E36" s="18">
        <f t="shared" si="18"/>
        <v>458113000</v>
      </c>
      <c r="F36" s="19">
        <v>458113000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27994000</v>
      </c>
      <c r="C38" s="18">
        <v>-2794000</v>
      </c>
      <c r="D38" s="18"/>
      <c r="E38" s="18">
        <f t="shared" si="18"/>
        <v>25200000</v>
      </c>
      <c r="F38" s="19">
        <v>25200000</v>
      </c>
      <c r="G38" s="20">
        <v>25200000</v>
      </c>
      <c r="H38" s="19"/>
      <c r="I38" s="20">
        <v>15600</v>
      </c>
      <c r="J38" s="19">
        <v>5337000</v>
      </c>
      <c r="K38" s="20">
        <v>4218431</v>
      </c>
      <c r="L38" s="19">
        <v>4846000</v>
      </c>
      <c r="M38" s="20">
        <v>3764031</v>
      </c>
      <c r="N38" s="19"/>
      <c r="O38" s="20"/>
      <c r="P38" s="19">
        <f t="shared" si="19"/>
        <v>10183000</v>
      </c>
      <c r="Q38" s="20">
        <f t="shared" si="20"/>
        <v>7998062</v>
      </c>
      <c r="R38" s="21">
        <f t="shared" si="21"/>
        <v>-9.199925051527075</v>
      </c>
      <c r="S38" s="22">
        <f t="shared" si="22"/>
        <v>-10.771777468921503</v>
      </c>
      <c r="T38" s="21">
        <f>IF($E38=0,0,($P38/$E38)*100)</f>
        <v>40.40873015873016</v>
      </c>
      <c r="U38" s="23">
        <f>IF($E38=0,0,($Q38/$E38)*100)</f>
        <v>31.738341269841268</v>
      </c>
      <c r="V38" s="19">
        <v>40000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1028353000</v>
      </c>
      <c r="C40" s="25">
        <f>SUM(C35:C39)</f>
        <v>-314965000</v>
      </c>
      <c r="D40" s="25"/>
      <c r="E40" s="25">
        <f t="shared" si="18"/>
        <v>713388000</v>
      </c>
      <c r="F40" s="26">
        <f aca="true" t="shared" si="23" ref="F40:O40">SUM(F35:F39)</f>
        <v>713388000</v>
      </c>
      <c r="G40" s="27">
        <f t="shared" si="23"/>
        <v>255275000</v>
      </c>
      <c r="H40" s="26">
        <f t="shared" si="23"/>
        <v>27388000</v>
      </c>
      <c r="I40" s="27">
        <f t="shared" si="23"/>
        <v>48299076</v>
      </c>
      <c r="J40" s="26">
        <f t="shared" si="23"/>
        <v>60172000</v>
      </c>
      <c r="K40" s="27">
        <f t="shared" si="23"/>
        <v>71439215</v>
      </c>
      <c r="L40" s="26">
        <f t="shared" si="23"/>
        <v>52712000</v>
      </c>
      <c r="M40" s="27">
        <f t="shared" si="23"/>
        <v>67904053</v>
      </c>
      <c r="N40" s="26">
        <f t="shared" si="23"/>
        <v>0</v>
      </c>
      <c r="O40" s="27">
        <f t="shared" si="23"/>
        <v>0</v>
      </c>
      <c r="P40" s="26">
        <f t="shared" si="19"/>
        <v>140272000</v>
      </c>
      <c r="Q40" s="27">
        <f t="shared" si="20"/>
        <v>187642344</v>
      </c>
      <c r="R40" s="28">
        <f t="shared" si="21"/>
        <v>-12.397792993418866</v>
      </c>
      <c r="S40" s="29">
        <f t="shared" si="22"/>
        <v>-4.948489425590693</v>
      </c>
      <c r="T40" s="28">
        <f>IF((+$E35+$E38)=0,0,(P40/(+$E35+$E38))*100)</f>
        <v>54.94936832827343</v>
      </c>
      <c r="U40" s="30">
        <f>IF((+$E35+$E38)=0,0,(Q40/(+$E35+$E38))*100)</f>
        <v>73.50596180589561</v>
      </c>
      <c r="V40" s="26">
        <f>SUM(V35:V39)</f>
        <v>30450000</v>
      </c>
      <c r="W40" s="27">
        <f>SUM(W35:W39)</f>
        <v>0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477011000</v>
      </c>
      <c r="C43" s="18">
        <v>-57748000</v>
      </c>
      <c r="D43" s="18"/>
      <c r="E43" s="18">
        <f t="shared" si="24"/>
        <v>419263000</v>
      </c>
      <c r="F43" s="19">
        <v>419263000</v>
      </c>
      <c r="G43" s="20">
        <v>419263000</v>
      </c>
      <c r="H43" s="19">
        <v>5467000</v>
      </c>
      <c r="I43" s="20">
        <v>9446606</v>
      </c>
      <c r="J43" s="19">
        <v>40528000</v>
      </c>
      <c r="K43" s="20">
        <v>72675391</v>
      </c>
      <c r="L43" s="19">
        <v>66903000</v>
      </c>
      <c r="M43" s="20">
        <v>46530019</v>
      </c>
      <c r="N43" s="19"/>
      <c r="O43" s="20"/>
      <c r="P43" s="19">
        <f t="shared" si="25"/>
        <v>112898000</v>
      </c>
      <c r="Q43" s="20">
        <f t="shared" si="26"/>
        <v>128652016</v>
      </c>
      <c r="R43" s="21">
        <f t="shared" si="27"/>
        <v>65.07846427161469</v>
      </c>
      <c r="S43" s="22">
        <f t="shared" si="28"/>
        <v>-35.97555051337804</v>
      </c>
      <c r="T43" s="21">
        <f t="shared" si="29"/>
        <v>26.92772794164999</v>
      </c>
      <c r="U43" s="23">
        <f t="shared" si="30"/>
        <v>30.68527773736294</v>
      </c>
      <c r="V43" s="19">
        <v>37483000</v>
      </c>
      <c r="W43" s="20">
        <v>0</v>
      </c>
    </row>
    <row r="44" spans="1:23" ht="12.75" customHeight="1">
      <c r="A44" s="17" t="s">
        <v>64</v>
      </c>
      <c r="B44" s="18">
        <v>377366000</v>
      </c>
      <c r="C44" s="18">
        <v>288650000</v>
      </c>
      <c r="D44" s="18"/>
      <c r="E44" s="18">
        <f t="shared" si="24"/>
        <v>666016000</v>
      </c>
      <c r="F44" s="19">
        <v>666016000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486950000</v>
      </c>
      <c r="C51" s="18">
        <v>-33000000</v>
      </c>
      <c r="D51" s="18"/>
      <c r="E51" s="18">
        <f t="shared" si="24"/>
        <v>453950000</v>
      </c>
      <c r="F51" s="19">
        <v>453950000</v>
      </c>
      <c r="G51" s="20">
        <v>453950000</v>
      </c>
      <c r="H51" s="19">
        <v>34639000</v>
      </c>
      <c r="I51" s="20">
        <v>53726502</v>
      </c>
      <c r="J51" s="19">
        <v>72054000</v>
      </c>
      <c r="K51" s="20">
        <v>108391996</v>
      </c>
      <c r="L51" s="19">
        <v>84614000</v>
      </c>
      <c r="M51" s="20">
        <v>176596098</v>
      </c>
      <c r="N51" s="19"/>
      <c r="O51" s="20"/>
      <c r="P51" s="19">
        <f t="shared" si="25"/>
        <v>191307000</v>
      </c>
      <c r="Q51" s="20">
        <f t="shared" si="26"/>
        <v>338714596</v>
      </c>
      <c r="R51" s="21">
        <f t="shared" si="27"/>
        <v>17.43137091625725</v>
      </c>
      <c r="S51" s="22">
        <f t="shared" si="28"/>
        <v>62.923559411157996</v>
      </c>
      <c r="T51" s="21">
        <f t="shared" si="29"/>
        <v>42.14274699856813</v>
      </c>
      <c r="U51" s="23">
        <f t="shared" si="30"/>
        <v>74.61495671329442</v>
      </c>
      <c r="V51" s="19">
        <v>65419000</v>
      </c>
      <c r="W51" s="20">
        <v>0</v>
      </c>
    </row>
    <row r="52" spans="1:23" ht="12.75" customHeight="1">
      <c r="A52" s="17" t="s">
        <v>72</v>
      </c>
      <c r="B52" s="18">
        <v>50000000</v>
      </c>
      <c r="C52" s="18">
        <v>0</v>
      </c>
      <c r="D52" s="18"/>
      <c r="E52" s="18">
        <f t="shared" si="24"/>
        <v>50000000</v>
      </c>
      <c r="F52" s="19">
        <v>50000000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1391327000</v>
      </c>
      <c r="C53" s="25">
        <f>SUM(C42:C52)</f>
        <v>197902000</v>
      </c>
      <c r="D53" s="25"/>
      <c r="E53" s="25">
        <f t="shared" si="24"/>
        <v>1589229000</v>
      </c>
      <c r="F53" s="26">
        <f aca="true" t="shared" si="31" ref="F53:O53">SUM(F42:F52)</f>
        <v>1589229000</v>
      </c>
      <c r="G53" s="27">
        <f t="shared" si="31"/>
        <v>873213000</v>
      </c>
      <c r="H53" s="26">
        <f t="shared" si="31"/>
        <v>40106000</v>
      </c>
      <c r="I53" s="27">
        <f t="shared" si="31"/>
        <v>63173108</v>
      </c>
      <c r="J53" s="26">
        <f t="shared" si="31"/>
        <v>112582000</v>
      </c>
      <c r="K53" s="27">
        <f t="shared" si="31"/>
        <v>181067387</v>
      </c>
      <c r="L53" s="26">
        <f t="shared" si="31"/>
        <v>151517000</v>
      </c>
      <c r="M53" s="27">
        <f t="shared" si="31"/>
        <v>223126117</v>
      </c>
      <c r="N53" s="26">
        <f t="shared" si="31"/>
        <v>0</v>
      </c>
      <c r="O53" s="27">
        <f t="shared" si="31"/>
        <v>0</v>
      </c>
      <c r="P53" s="26">
        <f t="shared" si="25"/>
        <v>304205000</v>
      </c>
      <c r="Q53" s="27">
        <f t="shared" si="26"/>
        <v>467366612</v>
      </c>
      <c r="R53" s="28">
        <f t="shared" si="27"/>
        <v>34.583681227905</v>
      </c>
      <c r="S53" s="29">
        <f t="shared" si="28"/>
        <v>23.228219447381765</v>
      </c>
      <c r="T53" s="28">
        <f>IF((+$E43+$E45+$E47+$E48+$E51)=0,0,(P53/(+$E43+$E45+$E47+$E48+$E51))*100)</f>
        <v>34.837433707468854</v>
      </c>
      <c r="U53" s="30">
        <f>IF((+$E43+$E45+$E47+$E48+$E51)=0,0,(Q53/(+$E43+$E45+$E47+$E48+$E51))*100)</f>
        <v>53.52263559979066</v>
      </c>
      <c r="V53" s="26">
        <f>SUM(V42:V52)</f>
        <v>102902000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44079000</v>
      </c>
      <c r="D64" s="18"/>
      <c r="E64" s="18">
        <f t="shared" si="33"/>
        <v>44079000</v>
      </c>
      <c r="F64" s="19">
        <v>44079000</v>
      </c>
      <c r="G64" s="20">
        <v>44079000</v>
      </c>
      <c r="H64" s="19"/>
      <c r="I64" s="20">
        <v>3609896</v>
      </c>
      <c r="J64" s="19"/>
      <c r="K64" s="20">
        <v>5922239</v>
      </c>
      <c r="L64" s="19"/>
      <c r="M64" s="20">
        <v>6361521</v>
      </c>
      <c r="N64" s="19"/>
      <c r="O64" s="20"/>
      <c r="P64" s="19">
        <f t="shared" si="34"/>
        <v>0</v>
      </c>
      <c r="Q64" s="20">
        <f t="shared" si="35"/>
        <v>15893656</v>
      </c>
      <c r="R64" s="21">
        <f t="shared" si="36"/>
        <v>0</v>
      </c>
      <c r="S64" s="22">
        <f t="shared" si="37"/>
        <v>7.417498685885524</v>
      </c>
      <c r="T64" s="21">
        <f>IF($E64=0,0,($P64/$E64)*100)</f>
        <v>0</v>
      </c>
      <c r="U64" s="23">
        <f>IF($E64=0,0,($Q64/$E64)*100)</f>
        <v>36.05720637945507</v>
      </c>
      <c r="V64" s="19">
        <v>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44079000</v>
      </c>
      <c r="D66" s="25"/>
      <c r="E66" s="25">
        <f t="shared" si="33"/>
        <v>44079000</v>
      </c>
      <c r="F66" s="26">
        <f aca="true" t="shared" si="38" ref="F66:O66">SUM(F61:F65)</f>
        <v>44079000</v>
      </c>
      <c r="G66" s="27">
        <f t="shared" si="38"/>
        <v>44079000</v>
      </c>
      <c r="H66" s="26">
        <f t="shared" si="38"/>
        <v>0</v>
      </c>
      <c r="I66" s="27">
        <f t="shared" si="38"/>
        <v>3609896</v>
      </c>
      <c r="J66" s="26">
        <f t="shared" si="38"/>
        <v>0</v>
      </c>
      <c r="K66" s="27">
        <f t="shared" si="38"/>
        <v>5922239</v>
      </c>
      <c r="L66" s="26">
        <f t="shared" si="38"/>
        <v>0</v>
      </c>
      <c r="M66" s="27">
        <f t="shared" si="38"/>
        <v>6361521</v>
      </c>
      <c r="N66" s="26">
        <f t="shared" si="38"/>
        <v>0</v>
      </c>
      <c r="O66" s="27">
        <f t="shared" si="38"/>
        <v>0</v>
      </c>
      <c r="P66" s="26">
        <f t="shared" si="34"/>
        <v>0</v>
      </c>
      <c r="Q66" s="27">
        <f t="shared" si="35"/>
        <v>15893656</v>
      </c>
      <c r="R66" s="28">
        <f t="shared" si="36"/>
        <v>0</v>
      </c>
      <c r="S66" s="29">
        <f t="shared" si="37"/>
        <v>7.417498685885524</v>
      </c>
      <c r="T66" s="28">
        <f>IF((+$E61+$E63+$E64++$E65)=0,0,(P66/(+$E61+$E63+$E64+$E65))*100)</f>
        <v>0</v>
      </c>
      <c r="U66" s="30">
        <f>IF((+$E61+$E63+$E65)=0,0,(Q66/(+$E61+$E63+$E65))*100)</f>
        <v>0</v>
      </c>
      <c r="V66" s="26">
        <f>SUM(V61:V65)</f>
        <v>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3110935000</v>
      </c>
      <c r="C67" s="43">
        <f>SUM(C9:C15,C18:C23,C26:C29,C32,C35:C39,C42:C52,C55:C58,C61:C65)</f>
        <v>-69865000</v>
      </c>
      <c r="D67" s="43"/>
      <c r="E67" s="43">
        <f t="shared" si="33"/>
        <v>3041070000</v>
      </c>
      <c r="F67" s="44">
        <f aca="true" t="shared" si="39" ref="F67:O67">SUM(F9:F15,F18:F23,F26:F29,F32,F35:F39,F42:F52,F55:F58,F61:F65)</f>
        <v>2938902000</v>
      </c>
      <c r="G67" s="45">
        <f t="shared" si="39"/>
        <v>1830525000</v>
      </c>
      <c r="H67" s="44">
        <f t="shared" si="39"/>
        <v>133285000</v>
      </c>
      <c r="I67" s="45">
        <f t="shared" si="39"/>
        <v>155052323</v>
      </c>
      <c r="J67" s="44">
        <f t="shared" si="39"/>
        <v>236898200</v>
      </c>
      <c r="K67" s="45">
        <f t="shared" si="39"/>
        <v>310781699</v>
      </c>
      <c r="L67" s="44">
        <f t="shared" si="39"/>
        <v>307322000</v>
      </c>
      <c r="M67" s="45">
        <f t="shared" si="39"/>
        <v>344734933</v>
      </c>
      <c r="N67" s="44">
        <f t="shared" si="39"/>
        <v>0</v>
      </c>
      <c r="O67" s="45">
        <f t="shared" si="39"/>
        <v>0</v>
      </c>
      <c r="P67" s="44">
        <f t="shared" si="34"/>
        <v>677505200</v>
      </c>
      <c r="Q67" s="45">
        <f t="shared" si="35"/>
        <v>810568955</v>
      </c>
      <c r="R67" s="46">
        <f t="shared" si="36"/>
        <v>29.72745255134906</v>
      </c>
      <c r="S67" s="47">
        <f t="shared" si="37"/>
        <v>10.925107272806304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36.63530924559961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43.830577730337</v>
      </c>
      <c r="V67" s="44">
        <f>SUM(V9:V15,V18:V23,V26:V29,V32,V35:V39,V42:V52,V55:V58,V61:V65)</f>
        <v>223782000</v>
      </c>
      <c r="W67" s="45">
        <f>SUM(W9:W15,W18:W23,W26:W29,W32,W35:W39,W42:W52,W55:W58,W61:W65)</f>
        <v>29903776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3025069000</v>
      </c>
      <c r="C69" s="18">
        <v>-158751000</v>
      </c>
      <c r="D69" s="18"/>
      <c r="E69" s="18">
        <f>$B69+$C69+$D69</f>
        <v>2866318000</v>
      </c>
      <c r="F69" s="19">
        <v>2866318000</v>
      </c>
      <c r="G69" s="20">
        <v>2866318000</v>
      </c>
      <c r="H69" s="19">
        <v>294646000</v>
      </c>
      <c r="I69" s="20">
        <v>536383281</v>
      </c>
      <c r="J69" s="19">
        <v>773721000</v>
      </c>
      <c r="K69" s="20">
        <v>830707753</v>
      </c>
      <c r="L69" s="19">
        <v>537422000</v>
      </c>
      <c r="M69" s="20">
        <v>1289299173</v>
      </c>
      <c r="N69" s="19"/>
      <c r="O69" s="20"/>
      <c r="P69" s="19">
        <f>$H69+$J69+$L69+$N69</f>
        <v>1605789000</v>
      </c>
      <c r="Q69" s="20">
        <f>$I69+$K69+$M69+$O69</f>
        <v>2656390207</v>
      </c>
      <c r="R69" s="21">
        <f>IF($J69=0,0,(($L69-$J69)/$J69)*100)</f>
        <v>-30.540595382573304</v>
      </c>
      <c r="S69" s="22">
        <f>IF($K69=0,0,(($M69-$K69)/$K69)*100)</f>
        <v>55.204904293218995</v>
      </c>
      <c r="T69" s="21">
        <f>IF($E69=0,0,($P69/$E69)*100)</f>
        <v>56.02270927370934</v>
      </c>
      <c r="U69" s="23">
        <f>IF($E69=0,0,($Q69/$E69)*100)</f>
        <v>92.67604665637239</v>
      </c>
      <c r="V69" s="19">
        <v>299348000</v>
      </c>
      <c r="W69" s="20">
        <v>0</v>
      </c>
    </row>
    <row r="70" spans="1:23" ht="12.75" customHeight="1">
      <c r="A70" s="35" t="s">
        <v>40</v>
      </c>
      <c r="B70" s="36">
        <f>B69</f>
        <v>3025069000</v>
      </c>
      <c r="C70" s="36">
        <f>C69</f>
        <v>-158751000</v>
      </c>
      <c r="D70" s="36"/>
      <c r="E70" s="36">
        <f>$B70+$C70+$D70</f>
        <v>2866318000</v>
      </c>
      <c r="F70" s="37">
        <f aca="true" t="shared" si="40" ref="F70:O70">F69</f>
        <v>2866318000</v>
      </c>
      <c r="G70" s="38">
        <f t="shared" si="40"/>
        <v>2866318000</v>
      </c>
      <c r="H70" s="37">
        <f t="shared" si="40"/>
        <v>294646000</v>
      </c>
      <c r="I70" s="38">
        <f t="shared" si="40"/>
        <v>536383281</v>
      </c>
      <c r="J70" s="37">
        <f t="shared" si="40"/>
        <v>773721000</v>
      </c>
      <c r="K70" s="38">
        <f t="shared" si="40"/>
        <v>830707753</v>
      </c>
      <c r="L70" s="37">
        <f t="shared" si="40"/>
        <v>537422000</v>
      </c>
      <c r="M70" s="38">
        <f t="shared" si="40"/>
        <v>1289299173</v>
      </c>
      <c r="N70" s="37">
        <f t="shared" si="40"/>
        <v>0</v>
      </c>
      <c r="O70" s="38">
        <f t="shared" si="40"/>
        <v>0</v>
      </c>
      <c r="P70" s="37">
        <f>$H70+$J70+$L70+$N70</f>
        <v>1605789000</v>
      </c>
      <c r="Q70" s="38">
        <f>$I70+$K70+$M70+$O70</f>
        <v>2656390207</v>
      </c>
      <c r="R70" s="39">
        <f>IF($J70=0,0,(($L70-$J70)/$J70)*100)</f>
        <v>-30.540595382573304</v>
      </c>
      <c r="S70" s="40">
        <f>IF($K70=0,0,(($M70-$K70)/$K70)*100)</f>
        <v>55.204904293218995</v>
      </c>
      <c r="T70" s="39">
        <f>IF($E70=0,0,($P70/$E70)*100)</f>
        <v>56.02270927370934</v>
      </c>
      <c r="U70" s="41">
        <f>IF($E70=0,0,($Q70/$E70)*100)</f>
        <v>92.67604665637239</v>
      </c>
      <c r="V70" s="37">
        <f>V69</f>
        <v>299348000</v>
      </c>
      <c r="W70" s="38">
        <f>W69</f>
        <v>0</v>
      </c>
    </row>
    <row r="71" spans="1:23" ht="12.75" customHeight="1">
      <c r="A71" s="42" t="s">
        <v>84</v>
      </c>
      <c r="B71" s="43">
        <f>B69</f>
        <v>3025069000</v>
      </c>
      <c r="C71" s="43">
        <f>C69</f>
        <v>-158751000</v>
      </c>
      <c r="D71" s="43"/>
      <c r="E71" s="43">
        <f>$B71+$C71+$D71</f>
        <v>2866318000</v>
      </c>
      <c r="F71" s="44">
        <f aca="true" t="shared" si="41" ref="F71:O71">F69</f>
        <v>2866318000</v>
      </c>
      <c r="G71" s="45">
        <f t="shared" si="41"/>
        <v>2866318000</v>
      </c>
      <c r="H71" s="44">
        <f t="shared" si="41"/>
        <v>294646000</v>
      </c>
      <c r="I71" s="45">
        <f t="shared" si="41"/>
        <v>536383281</v>
      </c>
      <c r="J71" s="44">
        <f t="shared" si="41"/>
        <v>773721000</v>
      </c>
      <c r="K71" s="45">
        <f t="shared" si="41"/>
        <v>830707753</v>
      </c>
      <c r="L71" s="44">
        <f t="shared" si="41"/>
        <v>537422000</v>
      </c>
      <c r="M71" s="45">
        <f t="shared" si="41"/>
        <v>1289299173</v>
      </c>
      <c r="N71" s="44">
        <f t="shared" si="41"/>
        <v>0</v>
      </c>
      <c r="O71" s="45">
        <f t="shared" si="41"/>
        <v>0</v>
      </c>
      <c r="P71" s="44">
        <f>$H71+$J71+$L71+$N71</f>
        <v>1605789000</v>
      </c>
      <c r="Q71" s="45">
        <f>$I71+$K71+$M71+$O71</f>
        <v>2656390207</v>
      </c>
      <c r="R71" s="46">
        <f>IF($J71=0,0,(($L71-$J71)/$J71)*100)</f>
        <v>-30.540595382573304</v>
      </c>
      <c r="S71" s="47">
        <f>IF($K71=0,0,(($M71-$K71)/$K71)*100)</f>
        <v>55.204904293218995</v>
      </c>
      <c r="T71" s="46">
        <f>IF($E71=0,0,($P71/$E71)*100)</f>
        <v>56.02270927370934</v>
      </c>
      <c r="U71" s="50">
        <f>IF($E71=0,0,($Q71/$E71)*100)</f>
        <v>92.67604665637239</v>
      </c>
      <c r="V71" s="44">
        <f>V69</f>
        <v>299348000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6136004000</v>
      </c>
      <c r="C72" s="43">
        <f>SUM(C9:C15,C18:C23,C26:C29,C32,C35:C39,C42:C52,C55:C58,C61:C65,C69)</f>
        <v>-228616000</v>
      </c>
      <c r="D72" s="43"/>
      <c r="E72" s="43">
        <f>$B72+$C72+$D72</f>
        <v>5907388000</v>
      </c>
      <c r="F72" s="44">
        <f aca="true" t="shared" si="42" ref="F72:O72">SUM(F9:F15,F18:F23,F26:F29,F32,F35:F39,F42:F52,F55:F58,F61:F65,F69)</f>
        <v>5805220000</v>
      </c>
      <c r="G72" s="45">
        <f t="shared" si="42"/>
        <v>4696843000</v>
      </c>
      <c r="H72" s="44">
        <f t="shared" si="42"/>
        <v>427931000</v>
      </c>
      <c r="I72" s="45">
        <f t="shared" si="42"/>
        <v>691435604</v>
      </c>
      <c r="J72" s="44">
        <f t="shared" si="42"/>
        <v>1010619200</v>
      </c>
      <c r="K72" s="45">
        <f t="shared" si="42"/>
        <v>1141489452</v>
      </c>
      <c r="L72" s="44">
        <f t="shared" si="42"/>
        <v>844744000</v>
      </c>
      <c r="M72" s="45">
        <f t="shared" si="42"/>
        <v>1634034106</v>
      </c>
      <c r="N72" s="44">
        <f t="shared" si="42"/>
        <v>0</v>
      </c>
      <c r="O72" s="45">
        <f t="shared" si="42"/>
        <v>0</v>
      </c>
      <c r="P72" s="44">
        <f>$H72+$J72+$L72+$N72</f>
        <v>2283294200</v>
      </c>
      <c r="Q72" s="45">
        <f>$I72+$K72+$M72+$O72</f>
        <v>3466959162</v>
      </c>
      <c r="R72" s="46">
        <f>IF($J72=0,0,(($L72-$J72)/$J72)*100)</f>
        <v>-16.41322468443109</v>
      </c>
      <c r="S72" s="47">
        <f>IF($K72=0,0,(($M72-$K72)/$K72)*100)</f>
        <v>43.149295259541304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48.419593433851304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74.2141314189986</v>
      </c>
      <c r="V72" s="44">
        <f>SUM(V9:V15,V18:V23,V26:V29,V32,V35:V39,V42:V52,V55:V58,V61:V65,V69)</f>
        <v>523130000</v>
      </c>
      <c r="W72" s="45">
        <f>SUM(W9:W15,W18:W23,W26:W29,W32,W35:W39,W42:W52,W55:W58,W61:W65,W69)</f>
        <v>29903776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>SUM(B80:B83)</f>
        <v>0</v>
      </c>
      <c r="C79" s="84">
        <f aca="true" t="shared" si="43" ref="C79:I79">SUM(C80:C83)</f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>SUM(J80:J83)</f>
        <v>0</v>
      </c>
      <c r="K79" s="84">
        <f>SUM(K80:K83)</f>
        <v>0</v>
      </c>
      <c r="L79" s="84">
        <f>SUM(L80:L83)</f>
        <v>0</v>
      </c>
      <c r="M79" s="85">
        <f>SUM(M80:M83)</f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I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>SUM(J96:J110)</f>
        <v>0</v>
      </c>
      <c r="K95" s="110">
        <f>SUM(K96:K110)</f>
        <v>0</v>
      </c>
      <c r="L95" s="110">
        <f>SUM(L96:L110)</f>
        <v>0</v>
      </c>
      <c r="M95" s="111">
        <f>SUM(M96:M110)</f>
        <v>0</v>
      </c>
      <c r="N95" s="110"/>
      <c r="O95" s="111"/>
      <c r="P95" s="110"/>
      <c r="Q95" s="111"/>
      <c r="R95" s="112" t="str">
        <f aca="true" t="shared" si="52" ref="R95:S110">IF(L95=0," ",(N95-L95)/L95)</f>
        <v> </v>
      </c>
      <c r="S95" s="112" t="str">
        <f t="shared" si="52"/>
        <v> </v>
      </c>
      <c r="T95" s="112" t="str">
        <f aca="true" t="shared" si="53" ref="T95:T113">IF(E95=0," ",(P95/E95))</f>
        <v> </v>
      </c>
      <c r="U95" s="113" t="str">
        <f aca="true" t="shared" si="54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2"/>
        <v> </v>
      </c>
      <c r="T96" s="118" t="str">
        <f t="shared" si="53"/>
        <v> </v>
      </c>
      <c r="U96" s="119" t="str">
        <f t="shared" si="54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aca="true" t="shared" si="55" ref="E97:E110">SUM(B97:D97)</f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2"/>
        <v> </v>
      </c>
      <c r="T97" s="118" t="str">
        <f t="shared" si="53"/>
        <v> </v>
      </c>
      <c r="U97" s="119" t="str">
        <f t="shared" si="54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5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2"/>
        <v> </v>
      </c>
      <c r="T98" s="118" t="str">
        <f t="shared" si="53"/>
        <v> </v>
      </c>
      <c r="U98" s="119" t="str">
        <f t="shared" si="54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5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2"/>
        <v> </v>
      </c>
      <c r="T99" s="118" t="str">
        <f t="shared" si="53"/>
        <v> </v>
      </c>
      <c r="U99" s="119" t="str">
        <f t="shared" si="54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5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2"/>
        <v> </v>
      </c>
      <c r="T100" s="118" t="str">
        <f t="shared" si="53"/>
        <v> </v>
      </c>
      <c r="U100" s="119" t="str">
        <f t="shared" si="54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5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2"/>
        <v> </v>
      </c>
      <c r="T101" s="118" t="str">
        <f t="shared" si="53"/>
        <v> </v>
      </c>
      <c r="U101" s="119" t="str">
        <f t="shared" si="54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5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2"/>
        <v> </v>
      </c>
      <c r="T102" s="118" t="str">
        <f t="shared" si="53"/>
        <v> </v>
      </c>
      <c r="U102" s="119" t="str">
        <f t="shared" si="54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5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2"/>
        <v> </v>
      </c>
      <c r="T103" s="118" t="str">
        <f t="shared" si="53"/>
        <v> </v>
      </c>
      <c r="U103" s="119" t="str">
        <f t="shared" si="54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5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2"/>
        <v> </v>
      </c>
      <c r="T104" s="118" t="str">
        <f t="shared" si="53"/>
        <v> </v>
      </c>
      <c r="U104" s="119" t="str">
        <f t="shared" si="54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5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2"/>
        <v> </v>
      </c>
      <c r="T105" s="118" t="str">
        <f t="shared" si="53"/>
        <v> </v>
      </c>
      <c r="U105" s="119" t="str">
        <f t="shared" si="54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5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2"/>
        <v> </v>
      </c>
      <c r="T106" s="118" t="str">
        <f t="shared" si="53"/>
        <v> </v>
      </c>
      <c r="U106" s="119" t="str">
        <f t="shared" si="54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5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2"/>
        <v> </v>
      </c>
      <c r="T107" s="118" t="str">
        <f t="shared" si="53"/>
        <v> </v>
      </c>
      <c r="U107" s="119" t="str">
        <f t="shared" si="54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5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2"/>
        <v> </v>
      </c>
      <c r="T108" s="118" t="str">
        <f t="shared" si="53"/>
        <v> </v>
      </c>
      <c r="U108" s="119" t="str">
        <f t="shared" si="54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5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2"/>
        <v> </v>
      </c>
      <c r="T109" s="118" t="str">
        <f t="shared" si="53"/>
        <v> </v>
      </c>
      <c r="U109" s="119" t="str">
        <f t="shared" si="54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5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2"/>
        <v> </v>
      </c>
      <c r="T110" s="118" t="str">
        <f t="shared" si="53"/>
        <v> </v>
      </c>
      <c r="U110" s="119" t="str">
        <f t="shared" si="54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aca="true" t="shared" si="56" ref="R111:S113">IF(L111=0," ",(N111-L111)/L111)</f>
        <v> </v>
      </c>
      <c r="S111" s="113" t="str">
        <f t="shared" si="56"/>
        <v> </v>
      </c>
      <c r="T111" s="112" t="str">
        <f t="shared" si="53"/>
        <v> </v>
      </c>
      <c r="U111" s="113" t="str">
        <f t="shared" si="54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6"/>
        <v> </v>
      </c>
      <c r="S112" s="113" t="str">
        <f t="shared" si="56"/>
        <v> </v>
      </c>
      <c r="T112" s="112" t="str">
        <f t="shared" si="53"/>
        <v> </v>
      </c>
      <c r="U112" s="113" t="str">
        <f t="shared" si="54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>B85</f>
        <v>0</v>
      </c>
      <c r="C113" s="124">
        <f aca="true" t="shared" si="58" ref="C113:Q113">C85</f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6"/>
        <v> </v>
      </c>
      <c r="S113" s="113" t="str">
        <f t="shared" si="56"/>
        <v> </v>
      </c>
      <c r="T113" s="112" t="str">
        <f t="shared" si="53"/>
        <v> </v>
      </c>
      <c r="U113" s="113" t="str">
        <f t="shared" si="54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74:Q74"/>
    <mergeCell ref="R74:S74"/>
    <mergeCell ref="T74:U74"/>
    <mergeCell ref="V74:W74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54900000</v>
      </c>
      <c r="C10" s="18">
        <v>0</v>
      </c>
      <c r="D10" s="18"/>
      <c r="E10" s="18">
        <f aca="true" t="shared" si="0" ref="E10:E16">$B10+$C10+$D10</f>
        <v>54900000</v>
      </c>
      <c r="F10" s="19">
        <v>54900000</v>
      </c>
      <c r="G10" s="20">
        <v>54900000</v>
      </c>
      <c r="H10" s="19">
        <v>5823000</v>
      </c>
      <c r="I10" s="20">
        <v>4360271</v>
      </c>
      <c r="J10" s="19">
        <v>16499000</v>
      </c>
      <c r="K10" s="20">
        <v>9587754</v>
      </c>
      <c r="L10" s="19">
        <v>10905000</v>
      </c>
      <c r="M10" s="20">
        <v>6588987</v>
      </c>
      <c r="N10" s="19"/>
      <c r="O10" s="20"/>
      <c r="P10" s="19">
        <f aca="true" t="shared" si="1" ref="P10:P16">$H10+$J10+$L10+$N10</f>
        <v>33227000</v>
      </c>
      <c r="Q10" s="20">
        <f aca="true" t="shared" si="2" ref="Q10:Q16">$I10+$K10+$M10+$O10</f>
        <v>20537012</v>
      </c>
      <c r="R10" s="21">
        <f aca="true" t="shared" si="3" ref="R10:R16">IF($J10=0,0,(($L10-$J10)/$J10)*100)</f>
        <v>-33.905085156676165</v>
      </c>
      <c r="S10" s="22">
        <f aca="true" t="shared" si="4" ref="S10:S16">IF($K10=0,0,(($M10-$K10)/$K10)*100)</f>
        <v>-31.277054042062407</v>
      </c>
      <c r="T10" s="21">
        <f aca="true" t="shared" si="5" ref="T10:T15">IF($E10=0,0,($P10/$E10)*100)</f>
        <v>60.52276867030966</v>
      </c>
      <c r="U10" s="23">
        <f aca="true" t="shared" si="6" ref="U10:U15">IF($E10=0,0,($Q10/$E10)*100)</f>
        <v>37.408036429872496</v>
      </c>
      <c r="V10" s="19">
        <v>0</v>
      </c>
      <c r="W10" s="20">
        <v>0</v>
      </c>
    </row>
    <row r="11" spans="1:23" ht="12.75" customHeight="1">
      <c r="A11" s="17" t="s">
        <v>35</v>
      </c>
      <c r="B11" s="18">
        <v>2500000</v>
      </c>
      <c r="C11" s="18">
        <v>-2500000</v>
      </c>
      <c r="D11" s="18"/>
      <c r="E11" s="18">
        <f t="shared" si="0"/>
        <v>0</v>
      </c>
      <c r="F11" s="19">
        <v>0</v>
      </c>
      <c r="G11" s="20">
        <v>0</v>
      </c>
      <c r="H11" s="19"/>
      <c r="I11" s="20"/>
      <c r="J11" s="19"/>
      <c r="K11" s="20"/>
      <c r="L11" s="19"/>
      <c r="M11" s="20"/>
      <c r="N11" s="19"/>
      <c r="O11" s="20"/>
      <c r="P11" s="19">
        <f t="shared" si="1"/>
        <v>0</v>
      </c>
      <c r="Q11" s="20">
        <f t="shared" si="2"/>
        <v>0</v>
      </c>
      <c r="R11" s="21">
        <f t="shared" si="3"/>
        <v>0</v>
      </c>
      <c r="S11" s="22">
        <f t="shared" si="4"/>
        <v>0</v>
      </c>
      <c r="T11" s="21">
        <f t="shared" si="5"/>
        <v>0</v>
      </c>
      <c r="U11" s="23">
        <f t="shared" si="6"/>
        <v>0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6450000</v>
      </c>
      <c r="C12" s="18">
        <v>0</v>
      </c>
      <c r="D12" s="18"/>
      <c r="E12" s="18">
        <f t="shared" si="0"/>
        <v>6450000</v>
      </c>
      <c r="F12" s="19">
        <v>0</v>
      </c>
      <c r="G12" s="20">
        <v>0</v>
      </c>
      <c r="H12" s="19"/>
      <c r="I12" s="20"/>
      <c r="J12" s="19"/>
      <c r="K12" s="20">
        <v>964574</v>
      </c>
      <c r="L12" s="19"/>
      <c r="M12" s="20">
        <v>324462</v>
      </c>
      <c r="N12" s="19"/>
      <c r="O12" s="20"/>
      <c r="P12" s="19">
        <f t="shared" si="1"/>
        <v>0</v>
      </c>
      <c r="Q12" s="20">
        <f t="shared" si="2"/>
        <v>1289036</v>
      </c>
      <c r="R12" s="21">
        <f t="shared" si="3"/>
        <v>0</v>
      </c>
      <c r="S12" s="22">
        <f t="shared" si="4"/>
        <v>-66.36214536157931</v>
      </c>
      <c r="T12" s="21">
        <f t="shared" si="5"/>
        <v>0</v>
      </c>
      <c r="U12" s="23">
        <f t="shared" si="6"/>
        <v>19.98505426356589</v>
      </c>
      <c r="V12" s="19">
        <v>0</v>
      </c>
      <c r="W12" s="20">
        <v>0</v>
      </c>
    </row>
    <row r="13" spans="1:23" ht="12.75" customHeight="1">
      <c r="A13" s="17" t="s">
        <v>37</v>
      </c>
      <c r="B13" s="18">
        <v>10000000</v>
      </c>
      <c r="C13" s="18">
        <v>-5595000</v>
      </c>
      <c r="D13" s="18"/>
      <c r="E13" s="18">
        <f t="shared" si="0"/>
        <v>4405000</v>
      </c>
      <c r="F13" s="19">
        <v>4405000</v>
      </c>
      <c r="G13" s="20">
        <v>4405000</v>
      </c>
      <c r="H13" s="19"/>
      <c r="I13" s="20"/>
      <c r="J13" s="19"/>
      <c r="K13" s="20">
        <v>1519426</v>
      </c>
      <c r="L13" s="19">
        <v>1557000</v>
      </c>
      <c r="M13" s="20">
        <v>4221946</v>
      </c>
      <c r="N13" s="19"/>
      <c r="O13" s="20"/>
      <c r="P13" s="19">
        <f t="shared" si="1"/>
        <v>1557000</v>
      </c>
      <c r="Q13" s="20">
        <f t="shared" si="2"/>
        <v>5741372</v>
      </c>
      <c r="R13" s="21">
        <f t="shared" si="3"/>
        <v>0</v>
      </c>
      <c r="S13" s="22">
        <f t="shared" si="4"/>
        <v>177.86453568650268</v>
      </c>
      <c r="T13" s="21">
        <f t="shared" si="5"/>
        <v>35.34619750283768</v>
      </c>
      <c r="U13" s="23">
        <f t="shared" si="6"/>
        <v>130.33761634506243</v>
      </c>
      <c r="V13" s="19">
        <v>0</v>
      </c>
      <c r="W13" s="20">
        <v>0</v>
      </c>
    </row>
    <row r="14" spans="1:23" ht="12.75" customHeight="1">
      <c r="A14" s="17" t="s">
        <v>38</v>
      </c>
      <c r="B14" s="18">
        <v>300000</v>
      </c>
      <c r="C14" s="18">
        <v>0</v>
      </c>
      <c r="D14" s="18"/>
      <c r="E14" s="18">
        <f t="shared" si="0"/>
        <v>300000</v>
      </c>
      <c r="F14" s="19">
        <v>300000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0</v>
      </c>
      <c r="C15" s="18">
        <v>0</v>
      </c>
      <c r="D15" s="18"/>
      <c r="E15" s="18">
        <f t="shared" si="0"/>
        <v>0</v>
      </c>
      <c r="F15" s="19">
        <v>0</v>
      </c>
      <c r="G15" s="20">
        <v>0</v>
      </c>
      <c r="H15" s="19"/>
      <c r="I15" s="20"/>
      <c r="J15" s="19"/>
      <c r="K15" s="20"/>
      <c r="L15" s="19"/>
      <c r="M15" s="20"/>
      <c r="N15" s="19"/>
      <c r="O15" s="20"/>
      <c r="P15" s="19">
        <f t="shared" si="1"/>
        <v>0</v>
      </c>
      <c r="Q15" s="20">
        <f t="shared" si="2"/>
        <v>0</v>
      </c>
      <c r="R15" s="21">
        <f t="shared" si="3"/>
        <v>0</v>
      </c>
      <c r="S15" s="22">
        <f t="shared" si="4"/>
        <v>0</v>
      </c>
      <c r="T15" s="21">
        <f t="shared" si="5"/>
        <v>0</v>
      </c>
      <c r="U15" s="23">
        <f t="shared" si="6"/>
        <v>0</v>
      </c>
      <c r="V15" s="19">
        <v>0</v>
      </c>
      <c r="W15" s="20">
        <v>0</v>
      </c>
    </row>
    <row r="16" spans="1:23" ht="12.75" customHeight="1">
      <c r="A16" s="24" t="s">
        <v>40</v>
      </c>
      <c r="B16" s="25">
        <f>SUM(B9:B15)</f>
        <v>74150000</v>
      </c>
      <c r="C16" s="25">
        <f>SUM(C9:C15)</f>
        <v>-8095000</v>
      </c>
      <c r="D16" s="25"/>
      <c r="E16" s="25">
        <f t="shared" si="0"/>
        <v>66055000</v>
      </c>
      <c r="F16" s="26">
        <f aca="true" t="shared" si="7" ref="F16:O16">SUM(F9:F15)</f>
        <v>59605000</v>
      </c>
      <c r="G16" s="27">
        <f t="shared" si="7"/>
        <v>59305000</v>
      </c>
      <c r="H16" s="26">
        <f t="shared" si="7"/>
        <v>5823000</v>
      </c>
      <c r="I16" s="27">
        <f t="shared" si="7"/>
        <v>4360271</v>
      </c>
      <c r="J16" s="26">
        <f t="shared" si="7"/>
        <v>16499000</v>
      </c>
      <c r="K16" s="27">
        <f t="shared" si="7"/>
        <v>12071754</v>
      </c>
      <c r="L16" s="26">
        <f t="shared" si="7"/>
        <v>12462000</v>
      </c>
      <c r="M16" s="27">
        <f t="shared" si="7"/>
        <v>11135395</v>
      </c>
      <c r="N16" s="26">
        <f t="shared" si="7"/>
        <v>0</v>
      </c>
      <c r="O16" s="27">
        <f t="shared" si="7"/>
        <v>0</v>
      </c>
      <c r="P16" s="26">
        <f t="shared" si="1"/>
        <v>34784000</v>
      </c>
      <c r="Q16" s="27">
        <f t="shared" si="2"/>
        <v>27567420</v>
      </c>
      <c r="R16" s="28">
        <f t="shared" si="3"/>
        <v>-24.468149584823323</v>
      </c>
      <c r="S16" s="29">
        <f t="shared" si="4"/>
        <v>-7.756611011125641</v>
      </c>
      <c r="T16" s="28">
        <f>IF((SUM($E9:$E13)+$E15)=0,0,(P16/(SUM($E9:$E13)+$E15)*100))</f>
        <v>52.899399285225456</v>
      </c>
      <c r="U16" s="30">
        <f>IF((SUM($E9:$E13)+$E15)=0,0,(Q16/(SUM($E9:$E13)+$E15)*100))</f>
        <v>41.92444681012851</v>
      </c>
      <c r="V16" s="26">
        <f>SUM(V9:V15)</f>
        <v>0</v>
      </c>
      <c r="W16" s="27">
        <f>SUM(W9:W15)</f>
        <v>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20000000</v>
      </c>
      <c r="C19" s="18">
        <v>-1325000</v>
      </c>
      <c r="D19" s="18"/>
      <c r="E19" s="18">
        <f t="shared" si="8"/>
        <v>18675000</v>
      </c>
      <c r="F19" s="19">
        <v>18675000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8610000</v>
      </c>
      <c r="C20" s="18">
        <v>0</v>
      </c>
      <c r="D20" s="18"/>
      <c r="E20" s="18">
        <f t="shared" si="8"/>
        <v>8610000</v>
      </c>
      <c r="F20" s="19">
        <v>8610000</v>
      </c>
      <c r="G20" s="20">
        <v>8610000</v>
      </c>
      <c r="H20" s="19"/>
      <c r="I20" s="20">
        <v>1403306</v>
      </c>
      <c r="J20" s="19"/>
      <c r="K20" s="20">
        <v>1824470</v>
      </c>
      <c r="L20" s="19"/>
      <c r="M20" s="20">
        <v>2215885</v>
      </c>
      <c r="N20" s="19"/>
      <c r="O20" s="20"/>
      <c r="P20" s="19">
        <f t="shared" si="9"/>
        <v>0</v>
      </c>
      <c r="Q20" s="20">
        <f t="shared" si="10"/>
        <v>5443661</v>
      </c>
      <c r="R20" s="21">
        <f t="shared" si="11"/>
        <v>0</v>
      </c>
      <c r="S20" s="22">
        <f t="shared" si="12"/>
        <v>21.453627628845638</v>
      </c>
      <c r="T20" s="21">
        <f t="shared" si="13"/>
        <v>0</v>
      </c>
      <c r="U20" s="23">
        <f t="shared" si="14"/>
        <v>63.22486643437863</v>
      </c>
      <c r="V20" s="19">
        <v>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28610000</v>
      </c>
      <c r="C24" s="25">
        <f>SUM(C18:C23)</f>
        <v>-1325000</v>
      </c>
      <c r="D24" s="25"/>
      <c r="E24" s="25">
        <f t="shared" si="8"/>
        <v>27285000</v>
      </c>
      <c r="F24" s="26">
        <f aca="true" t="shared" si="15" ref="F24:O24">SUM(F18:F23)</f>
        <v>27285000</v>
      </c>
      <c r="G24" s="27">
        <f t="shared" si="15"/>
        <v>8610000</v>
      </c>
      <c r="H24" s="26">
        <f t="shared" si="15"/>
        <v>0</v>
      </c>
      <c r="I24" s="27">
        <f t="shared" si="15"/>
        <v>1403306</v>
      </c>
      <c r="J24" s="26">
        <f t="shared" si="15"/>
        <v>0</v>
      </c>
      <c r="K24" s="27">
        <f t="shared" si="15"/>
        <v>1824470</v>
      </c>
      <c r="L24" s="26">
        <f t="shared" si="15"/>
        <v>0</v>
      </c>
      <c r="M24" s="27">
        <f t="shared" si="15"/>
        <v>2215885</v>
      </c>
      <c r="N24" s="26">
        <f t="shared" si="15"/>
        <v>0</v>
      </c>
      <c r="O24" s="27">
        <f t="shared" si="15"/>
        <v>0</v>
      </c>
      <c r="P24" s="26">
        <f t="shared" si="9"/>
        <v>0</v>
      </c>
      <c r="Q24" s="27">
        <f t="shared" si="10"/>
        <v>5443661</v>
      </c>
      <c r="R24" s="28">
        <f t="shared" si="11"/>
        <v>0</v>
      </c>
      <c r="S24" s="29">
        <f t="shared" si="12"/>
        <v>21.453627628845638</v>
      </c>
      <c r="T24" s="28">
        <f>IF(($E24-$E19-$E23)=0,0,($P24/($E24-$E19-$E23))*100)</f>
        <v>0</v>
      </c>
      <c r="U24" s="30">
        <f>IF(($E24-$E19-$E23)=0,0,($Q24/($E24-$E19-$E23))*100)</f>
        <v>63.22486643437863</v>
      </c>
      <c r="V24" s="26">
        <f>SUM(V18:V23)</f>
        <v>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242210000</v>
      </c>
      <c r="C28" s="18">
        <v>-49777000</v>
      </c>
      <c r="D28" s="18"/>
      <c r="E28" s="18">
        <f>$B28+$C28+$D28</f>
        <v>192433000</v>
      </c>
      <c r="F28" s="19">
        <v>203764000</v>
      </c>
      <c r="G28" s="20">
        <v>192433000</v>
      </c>
      <c r="H28" s="19">
        <v>51339000</v>
      </c>
      <c r="I28" s="20">
        <v>34391556</v>
      </c>
      <c r="J28" s="19">
        <v>40314000</v>
      </c>
      <c r="K28" s="20">
        <v>72167465</v>
      </c>
      <c r="L28" s="19">
        <v>27183000</v>
      </c>
      <c r="M28" s="20">
        <v>46423274</v>
      </c>
      <c r="N28" s="19"/>
      <c r="O28" s="20"/>
      <c r="P28" s="19">
        <f>$H28+$J28+$L28+$N28</f>
        <v>118836000</v>
      </c>
      <c r="Q28" s="20">
        <f>$I28+$K28+$M28+$O28</f>
        <v>152982295</v>
      </c>
      <c r="R28" s="21">
        <f>IF($J28=0,0,(($L28-$J28)/$J28)*100)</f>
        <v>-32.57181128144069</v>
      </c>
      <c r="S28" s="22">
        <f>IF($K28=0,0,(($M28-$K28)/$K28)*100)</f>
        <v>-35.67284925416183</v>
      </c>
      <c r="T28" s="21">
        <f>IF($E28=0,0,($P28/$E28)*100)</f>
        <v>61.75448078032354</v>
      </c>
      <c r="U28" s="23">
        <f>IF($E28=0,0,($Q28/$E28)*100)</f>
        <v>79.49899185690604</v>
      </c>
      <c r="V28" s="19">
        <v>87383000</v>
      </c>
      <c r="W28" s="20">
        <v>0</v>
      </c>
    </row>
    <row r="29" spans="1:23" ht="12.75" customHeight="1">
      <c r="A29" s="17" t="s">
        <v>52</v>
      </c>
      <c r="B29" s="18">
        <v>9099000</v>
      </c>
      <c r="C29" s="18">
        <v>0</v>
      </c>
      <c r="D29" s="18"/>
      <c r="E29" s="18">
        <f>$B29+$C29+$D29</f>
        <v>9099000</v>
      </c>
      <c r="F29" s="19">
        <v>9099000</v>
      </c>
      <c r="G29" s="20">
        <v>9099000</v>
      </c>
      <c r="H29" s="19">
        <v>667000</v>
      </c>
      <c r="I29" s="20"/>
      <c r="J29" s="19">
        <v>248000</v>
      </c>
      <c r="K29" s="20">
        <v>590956</v>
      </c>
      <c r="L29" s="19">
        <v>1392000</v>
      </c>
      <c r="M29" s="20">
        <v>1826408</v>
      </c>
      <c r="N29" s="19"/>
      <c r="O29" s="20"/>
      <c r="P29" s="19">
        <f>$H29+$J29+$L29+$N29</f>
        <v>2307000</v>
      </c>
      <c r="Q29" s="20">
        <f>$I29+$K29+$M29+$O29</f>
        <v>2417364</v>
      </c>
      <c r="R29" s="21">
        <f>IF($J29=0,0,(($L29-$J29)/$J29)*100)</f>
        <v>461.2903225806452</v>
      </c>
      <c r="S29" s="22">
        <f>IF($K29=0,0,(($M29-$K29)/$K29)*100)</f>
        <v>209.05989616824266</v>
      </c>
      <c r="T29" s="21">
        <f>IF($E29=0,0,($P29/$E29)*100)</f>
        <v>25.35443455324761</v>
      </c>
      <c r="U29" s="23">
        <f>IF($E29=0,0,($Q29/$E29)*100)</f>
        <v>26.567359050445106</v>
      </c>
      <c r="V29" s="19">
        <v>0</v>
      </c>
      <c r="W29" s="20">
        <v>0</v>
      </c>
    </row>
    <row r="30" spans="1:23" ht="12.75" customHeight="1">
      <c r="A30" s="24" t="s">
        <v>40</v>
      </c>
      <c r="B30" s="25">
        <f>SUM(B26:B29)</f>
        <v>251309000</v>
      </c>
      <c r="C30" s="25">
        <f>SUM(C26:C29)</f>
        <v>-49777000</v>
      </c>
      <c r="D30" s="25"/>
      <c r="E30" s="25">
        <f>$B30+$C30+$D30</f>
        <v>201532000</v>
      </c>
      <c r="F30" s="26">
        <f aca="true" t="shared" si="16" ref="F30:O30">SUM(F26:F29)</f>
        <v>212863000</v>
      </c>
      <c r="G30" s="27">
        <f t="shared" si="16"/>
        <v>201532000</v>
      </c>
      <c r="H30" s="26">
        <f t="shared" si="16"/>
        <v>52006000</v>
      </c>
      <c r="I30" s="27">
        <f t="shared" si="16"/>
        <v>34391556</v>
      </c>
      <c r="J30" s="26">
        <f t="shared" si="16"/>
        <v>40562000</v>
      </c>
      <c r="K30" s="27">
        <f t="shared" si="16"/>
        <v>72758421</v>
      </c>
      <c r="L30" s="26">
        <f t="shared" si="16"/>
        <v>28575000</v>
      </c>
      <c r="M30" s="27">
        <f t="shared" si="16"/>
        <v>48249682</v>
      </c>
      <c r="N30" s="26">
        <f t="shared" si="16"/>
        <v>0</v>
      </c>
      <c r="O30" s="27">
        <f t="shared" si="16"/>
        <v>0</v>
      </c>
      <c r="P30" s="26">
        <f>$H30+$J30+$L30+$N30</f>
        <v>121143000</v>
      </c>
      <c r="Q30" s="27">
        <f>$I30+$K30+$M30+$O30</f>
        <v>155399659</v>
      </c>
      <c r="R30" s="28">
        <f>IF($J30=0,0,(($L30-$J30)/$J30)*100)</f>
        <v>-29.55229032099009</v>
      </c>
      <c r="S30" s="29">
        <f>IF($K30=0,0,(($M30-$K30)/$K30)*100)</f>
        <v>-33.68508918026134</v>
      </c>
      <c r="T30" s="28">
        <f>IF($E30=0,0,($P30/$E30)*100)</f>
        <v>60.111049361887936</v>
      </c>
      <c r="U30" s="30">
        <f>IF($E30=0,0,($Q30/$E30)*100)</f>
        <v>77.10917323303495</v>
      </c>
      <c r="V30" s="26">
        <f>SUM(V26:V29)</f>
        <v>87383000</v>
      </c>
      <c r="W30" s="27">
        <f>SUM(W26:W29)</f>
        <v>0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29162000</v>
      </c>
      <c r="C32" s="18">
        <v>0</v>
      </c>
      <c r="D32" s="18"/>
      <c r="E32" s="18">
        <f>$B32+$C32+$D32</f>
        <v>29162000</v>
      </c>
      <c r="F32" s="19">
        <v>29162000</v>
      </c>
      <c r="G32" s="20">
        <v>29162000</v>
      </c>
      <c r="H32" s="19">
        <v>6888000</v>
      </c>
      <c r="I32" s="20">
        <v>6386970</v>
      </c>
      <c r="J32" s="19">
        <v>9184000</v>
      </c>
      <c r="K32" s="20">
        <v>7337490</v>
      </c>
      <c r="L32" s="19">
        <v>10197000</v>
      </c>
      <c r="M32" s="20">
        <v>15561545</v>
      </c>
      <c r="N32" s="19"/>
      <c r="O32" s="20"/>
      <c r="P32" s="19">
        <f>$H32+$J32+$L32+$N32</f>
        <v>26269000</v>
      </c>
      <c r="Q32" s="20">
        <f>$I32+$K32+$M32+$O32</f>
        <v>29286005</v>
      </c>
      <c r="R32" s="21">
        <f>IF($J32=0,0,(($L32-$J32)/$J32)*100)</f>
        <v>11.030052264808363</v>
      </c>
      <c r="S32" s="22">
        <f>IF($K32=0,0,(($M32-$K32)/$K32)*100)</f>
        <v>112.08267404793737</v>
      </c>
      <c r="T32" s="21">
        <f>IF($E32=0,0,($P32/$E32)*100)</f>
        <v>90.07955558603662</v>
      </c>
      <c r="U32" s="23">
        <f>IF($E32=0,0,($Q32/$E32)*100)</f>
        <v>100.42522803648583</v>
      </c>
      <c r="V32" s="19">
        <v>0</v>
      </c>
      <c r="W32" s="20">
        <v>0</v>
      </c>
    </row>
    <row r="33" spans="1:23" ht="12.75" customHeight="1">
      <c r="A33" s="24" t="s">
        <v>40</v>
      </c>
      <c r="B33" s="25">
        <f>B32</f>
        <v>29162000</v>
      </c>
      <c r="C33" s="25">
        <f>C32</f>
        <v>0</v>
      </c>
      <c r="D33" s="25"/>
      <c r="E33" s="25">
        <f>$B33+$C33+$D33</f>
        <v>29162000</v>
      </c>
      <c r="F33" s="26">
        <f aca="true" t="shared" si="17" ref="F33:O33">F32</f>
        <v>29162000</v>
      </c>
      <c r="G33" s="27">
        <f t="shared" si="17"/>
        <v>29162000</v>
      </c>
      <c r="H33" s="26">
        <f t="shared" si="17"/>
        <v>6888000</v>
      </c>
      <c r="I33" s="27">
        <f t="shared" si="17"/>
        <v>6386970</v>
      </c>
      <c r="J33" s="26">
        <f t="shared" si="17"/>
        <v>9184000</v>
      </c>
      <c r="K33" s="27">
        <f t="shared" si="17"/>
        <v>7337490</v>
      </c>
      <c r="L33" s="26">
        <f t="shared" si="17"/>
        <v>10197000</v>
      </c>
      <c r="M33" s="27">
        <f t="shared" si="17"/>
        <v>15561545</v>
      </c>
      <c r="N33" s="26">
        <f t="shared" si="17"/>
        <v>0</v>
      </c>
      <c r="O33" s="27">
        <f t="shared" si="17"/>
        <v>0</v>
      </c>
      <c r="P33" s="26">
        <f>$H33+$J33+$L33+$N33</f>
        <v>26269000</v>
      </c>
      <c r="Q33" s="27">
        <f>$I33+$K33+$M33+$O33</f>
        <v>29286005</v>
      </c>
      <c r="R33" s="28">
        <f>IF($J33=0,0,(($L33-$J33)/$J33)*100)</f>
        <v>11.030052264808363</v>
      </c>
      <c r="S33" s="29">
        <f>IF($K33=0,0,(($M33-$K33)/$K33)*100)</f>
        <v>112.08267404793737</v>
      </c>
      <c r="T33" s="28">
        <f>IF($E33=0,0,($P33/$E33)*100)</f>
        <v>90.07955558603662</v>
      </c>
      <c r="U33" s="30">
        <f>IF($E33=0,0,($Q33/$E33)*100)</f>
        <v>100.42522803648583</v>
      </c>
      <c r="V33" s="26">
        <f>V32</f>
        <v>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119437000</v>
      </c>
      <c r="C35" s="18">
        <v>-38502000</v>
      </c>
      <c r="D35" s="18"/>
      <c r="E35" s="18">
        <f aca="true" t="shared" si="18" ref="E35:E40">$B35+$C35+$D35</f>
        <v>80935000</v>
      </c>
      <c r="F35" s="19">
        <v>80935000</v>
      </c>
      <c r="G35" s="20">
        <v>80935000</v>
      </c>
      <c r="H35" s="19"/>
      <c r="I35" s="20">
        <v>2304831</v>
      </c>
      <c r="J35" s="19">
        <v>11957000</v>
      </c>
      <c r="K35" s="20">
        <v>13487121</v>
      </c>
      <c r="L35" s="19">
        <v>37056000</v>
      </c>
      <c r="M35" s="20">
        <v>11477393</v>
      </c>
      <c r="N35" s="19"/>
      <c r="O35" s="20"/>
      <c r="P35" s="19">
        <f aca="true" t="shared" si="19" ref="P35:P40">$H35+$J35+$L35+$N35</f>
        <v>49013000</v>
      </c>
      <c r="Q35" s="20">
        <f aca="true" t="shared" si="20" ref="Q35:Q40">$I35+$K35+$M35+$O35</f>
        <v>27269345</v>
      </c>
      <c r="R35" s="21">
        <f aca="true" t="shared" si="21" ref="R35:R40">IF($J35=0,0,(($L35-$J35)/$J35)*100)</f>
        <v>209.91051267040226</v>
      </c>
      <c r="S35" s="22">
        <f aca="true" t="shared" si="22" ref="S35:S40">IF($K35=0,0,(($M35-$K35)/$K35)*100)</f>
        <v>-14.901089713660905</v>
      </c>
      <c r="T35" s="21">
        <f>IF($E35=0,0,($P35/$E35)*100)</f>
        <v>60.5584728485822</v>
      </c>
      <c r="U35" s="23">
        <f>IF($E35=0,0,($Q35/$E35)*100)</f>
        <v>33.69289553345277</v>
      </c>
      <c r="V35" s="19">
        <v>1244000</v>
      </c>
      <c r="W35" s="20">
        <v>0</v>
      </c>
    </row>
    <row r="36" spans="1:23" ht="12.75" customHeight="1">
      <c r="A36" s="17" t="s">
        <v>57</v>
      </c>
      <c r="B36" s="18">
        <v>70192000</v>
      </c>
      <c r="C36" s="18">
        <v>-23386000</v>
      </c>
      <c r="D36" s="18"/>
      <c r="E36" s="18">
        <f t="shared" si="18"/>
        <v>46806000</v>
      </c>
      <c r="F36" s="19">
        <v>46806000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21000000</v>
      </c>
      <c r="C38" s="18">
        <v>-2500000</v>
      </c>
      <c r="D38" s="18"/>
      <c r="E38" s="18">
        <f t="shared" si="18"/>
        <v>18500000</v>
      </c>
      <c r="F38" s="19">
        <v>18500000</v>
      </c>
      <c r="G38" s="20">
        <v>18500000</v>
      </c>
      <c r="H38" s="19"/>
      <c r="I38" s="20">
        <v>47097</v>
      </c>
      <c r="J38" s="19">
        <v>4600000</v>
      </c>
      <c r="K38" s="20">
        <v>5621885</v>
      </c>
      <c r="L38" s="19">
        <v>3818000</v>
      </c>
      <c r="M38" s="20">
        <v>1093003</v>
      </c>
      <c r="N38" s="19"/>
      <c r="O38" s="20"/>
      <c r="P38" s="19">
        <f t="shared" si="19"/>
        <v>8418000</v>
      </c>
      <c r="Q38" s="20">
        <f t="shared" si="20"/>
        <v>6761985</v>
      </c>
      <c r="R38" s="21">
        <f t="shared" si="21"/>
        <v>-17</v>
      </c>
      <c r="S38" s="22">
        <f t="shared" si="22"/>
        <v>-80.55806904623627</v>
      </c>
      <c r="T38" s="21">
        <f>IF($E38=0,0,($P38/$E38)*100)</f>
        <v>45.5027027027027</v>
      </c>
      <c r="U38" s="23">
        <f>IF($E38=0,0,($Q38/$E38)*100)</f>
        <v>36.55127027027027</v>
      </c>
      <c r="V38" s="19">
        <v>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210629000</v>
      </c>
      <c r="C40" s="25">
        <f>SUM(C35:C39)</f>
        <v>-64388000</v>
      </c>
      <c r="D40" s="25"/>
      <c r="E40" s="25">
        <f t="shared" si="18"/>
        <v>146241000</v>
      </c>
      <c r="F40" s="26">
        <f aca="true" t="shared" si="23" ref="F40:O40">SUM(F35:F39)</f>
        <v>146241000</v>
      </c>
      <c r="G40" s="27">
        <f t="shared" si="23"/>
        <v>99435000</v>
      </c>
      <c r="H40" s="26">
        <f t="shared" si="23"/>
        <v>0</v>
      </c>
      <c r="I40" s="27">
        <f t="shared" si="23"/>
        <v>2351928</v>
      </c>
      <c r="J40" s="26">
        <f t="shared" si="23"/>
        <v>16557000</v>
      </c>
      <c r="K40" s="27">
        <f t="shared" si="23"/>
        <v>19109006</v>
      </c>
      <c r="L40" s="26">
        <f t="shared" si="23"/>
        <v>40874000</v>
      </c>
      <c r="M40" s="27">
        <f t="shared" si="23"/>
        <v>12570396</v>
      </c>
      <c r="N40" s="26">
        <f t="shared" si="23"/>
        <v>0</v>
      </c>
      <c r="O40" s="27">
        <f t="shared" si="23"/>
        <v>0</v>
      </c>
      <c r="P40" s="26">
        <f t="shared" si="19"/>
        <v>57431000</v>
      </c>
      <c r="Q40" s="27">
        <f t="shared" si="20"/>
        <v>34031330</v>
      </c>
      <c r="R40" s="28">
        <f t="shared" si="21"/>
        <v>146.86839403273538</v>
      </c>
      <c r="S40" s="29">
        <f t="shared" si="22"/>
        <v>-34.21742606601306</v>
      </c>
      <c r="T40" s="28">
        <f>IF((+$E35+$E38)=0,0,(P40/(+$E35+$E38))*100)</f>
        <v>57.75732890833207</v>
      </c>
      <c r="U40" s="30">
        <f>IF((+$E35+$E38)=0,0,(Q40/(+$E35+$E38))*100)</f>
        <v>34.22469955247146</v>
      </c>
      <c r="V40" s="26">
        <f>SUM(V35:V39)</f>
        <v>1244000</v>
      </c>
      <c r="W40" s="27">
        <f>SUM(W35:W39)</f>
        <v>0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219608000</v>
      </c>
      <c r="C43" s="18">
        <v>30000000</v>
      </c>
      <c r="D43" s="18"/>
      <c r="E43" s="18">
        <f t="shared" si="24"/>
        <v>249608000</v>
      </c>
      <c r="F43" s="19">
        <v>249608000</v>
      </c>
      <c r="G43" s="20">
        <v>249608000</v>
      </c>
      <c r="H43" s="19">
        <v>28866000</v>
      </c>
      <c r="I43" s="20">
        <v>28651013</v>
      </c>
      <c r="J43" s="19">
        <v>55921000</v>
      </c>
      <c r="K43" s="20">
        <v>37188136</v>
      </c>
      <c r="L43" s="19">
        <v>25816000</v>
      </c>
      <c r="M43" s="20">
        <v>22498849</v>
      </c>
      <c r="N43" s="19"/>
      <c r="O43" s="20"/>
      <c r="P43" s="19">
        <f t="shared" si="25"/>
        <v>110603000</v>
      </c>
      <c r="Q43" s="20">
        <f t="shared" si="26"/>
        <v>88337998</v>
      </c>
      <c r="R43" s="21">
        <f t="shared" si="27"/>
        <v>-53.83487419752866</v>
      </c>
      <c r="S43" s="22">
        <f t="shared" si="28"/>
        <v>-39.49992814912799</v>
      </c>
      <c r="T43" s="21">
        <f t="shared" si="29"/>
        <v>44.310679144899204</v>
      </c>
      <c r="U43" s="23">
        <f t="shared" si="30"/>
        <v>35.39069180474985</v>
      </c>
      <c r="V43" s="19">
        <v>12455000</v>
      </c>
      <c r="W43" s="20">
        <v>0</v>
      </c>
    </row>
    <row r="44" spans="1:23" ht="12.75" customHeight="1">
      <c r="A44" s="17" t="s">
        <v>64</v>
      </c>
      <c r="B44" s="18">
        <v>737716000</v>
      </c>
      <c r="C44" s="18">
        <v>0</v>
      </c>
      <c r="D44" s="18"/>
      <c r="E44" s="18">
        <f t="shared" si="24"/>
        <v>737716000</v>
      </c>
      <c r="F44" s="19">
        <v>737716000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415636000</v>
      </c>
      <c r="C51" s="18">
        <v>-6250000</v>
      </c>
      <c r="D51" s="18"/>
      <c r="E51" s="18">
        <f t="shared" si="24"/>
        <v>409386000</v>
      </c>
      <c r="F51" s="19">
        <v>409386000</v>
      </c>
      <c r="G51" s="20">
        <v>409386000</v>
      </c>
      <c r="H51" s="19">
        <v>64377000</v>
      </c>
      <c r="I51" s="20">
        <v>43351312</v>
      </c>
      <c r="J51" s="19">
        <v>52616000</v>
      </c>
      <c r="K51" s="20">
        <v>35040320</v>
      </c>
      <c r="L51" s="19">
        <v>80266000</v>
      </c>
      <c r="M51" s="20">
        <v>38495610</v>
      </c>
      <c r="N51" s="19"/>
      <c r="O51" s="20"/>
      <c r="P51" s="19">
        <f t="shared" si="25"/>
        <v>197259000</v>
      </c>
      <c r="Q51" s="20">
        <f t="shared" si="26"/>
        <v>116887242</v>
      </c>
      <c r="R51" s="21">
        <f t="shared" si="27"/>
        <v>52.55055496426942</v>
      </c>
      <c r="S51" s="22">
        <f t="shared" si="28"/>
        <v>9.86089738906494</v>
      </c>
      <c r="T51" s="21">
        <f t="shared" si="29"/>
        <v>48.18410986208615</v>
      </c>
      <c r="U51" s="23">
        <f t="shared" si="30"/>
        <v>28.5518415383037</v>
      </c>
      <c r="V51" s="19">
        <v>11566000</v>
      </c>
      <c r="W51" s="20">
        <v>0</v>
      </c>
    </row>
    <row r="52" spans="1:23" ht="12.75" customHeight="1">
      <c r="A52" s="17" t="s">
        <v>72</v>
      </c>
      <c r="B52" s="18">
        <v>212878000</v>
      </c>
      <c r="C52" s="18">
        <v>0</v>
      </c>
      <c r="D52" s="18"/>
      <c r="E52" s="18">
        <f t="shared" si="24"/>
        <v>212878000</v>
      </c>
      <c r="F52" s="19">
        <v>212878000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1585838000</v>
      </c>
      <c r="C53" s="25">
        <f>SUM(C42:C52)</f>
        <v>23750000</v>
      </c>
      <c r="D53" s="25"/>
      <c r="E53" s="25">
        <f t="shared" si="24"/>
        <v>1609588000</v>
      </c>
      <c r="F53" s="26">
        <f aca="true" t="shared" si="31" ref="F53:O53">SUM(F42:F52)</f>
        <v>1609588000</v>
      </c>
      <c r="G53" s="27">
        <f t="shared" si="31"/>
        <v>658994000</v>
      </c>
      <c r="H53" s="26">
        <f t="shared" si="31"/>
        <v>93243000</v>
      </c>
      <c r="I53" s="27">
        <f t="shared" si="31"/>
        <v>72002325</v>
      </c>
      <c r="J53" s="26">
        <f t="shared" si="31"/>
        <v>108537000</v>
      </c>
      <c r="K53" s="27">
        <f t="shared" si="31"/>
        <v>72228456</v>
      </c>
      <c r="L53" s="26">
        <f t="shared" si="31"/>
        <v>106082000</v>
      </c>
      <c r="M53" s="27">
        <f t="shared" si="31"/>
        <v>60994459</v>
      </c>
      <c r="N53" s="26">
        <f t="shared" si="31"/>
        <v>0</v>
      </c>
      <c r="O53" s="27">
        <f t="shared" si="31"/>
        <v>0</v>
      </c>
      <c r="P53" s="26">
        <f t="shared" si="25"/>
        <v>307862000</v>
      </c>
      <c r="Q53" s="27">
        <f t="shared" si="26"/>
        <v>205225240</v>
      </c>
      <c r="R53" s="28">
        <f t="shared" si="27"/>
        <v>-2.2619014713876373</v>
      </c>
      <c r="S53" s="29">
        <f t="shared" si="28"/>
        <v>-15.55342260119751</v>
      </c>
      <c r="T53" s="28">
        <f>IF((+$E43+$E45+$E47+$E48+$E51)=0,0,(P53/(+$E43+$E45+$E47+$E48+$E51))*100)</f>
        <v>46.71696555659081</v>
      </c>
      <c r="U53" s="30">
        <f>IF((+$E43+$E45+$E47+$E48+$E51)=0,0,(Q53/(+$E43+$E45+$E47+$E48+$E51))*100)</f>
        <v>31.14220159819361</v>
      </c>
      <c r="V53" s="26">
        <f>SUM(V42:V52)</f>
        <v>24021000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0</v>
      </c>
      <c r="D64" s="18"/>
      <c r="E64" s="18">
        <f t="shared" si="33"/>
        <v>0</v>
      </c>
      <c r="F64" s="19">
        <v>0</v>
      </c>
      <c r="G64" s="20">
        <v>0</v>
      </c>
      <c r="H64" s="19"/>
      <c r="I64" s="20"/>
      <c r="J64" s="19"/>
      <c r="K64" s="20"/>
      <c r="L64" s="19"/>
      <c r="M64" s="20"/>
      <c r="N64" s="19"/>
      <c r="O64" s="20"/>
      <c r="P64" s="19">
        <f t="shared" si="34"/>
        <v>0</v>
      </c>
      <c r="Q64" s="20">
        <f t="shared" si="35"/>
        <v>0</v>
      </c>
      <c r="R64" s="21">
        <f t="shared" si="36"/>
        <v>0</v>
      </c>
      <c r="S64" s="22">
        <f t="shared" si="37"/>
        <v>0</v>
      </c>
      <c r="T64" s="21">
        <f>IF($E64=0,0,($P64/$E64)*100)</f>
        <v>0</v>
      </c>
      <c r="U64" s="23">
        <f>IF($E64=0,0,($Q64/$E64)*100)</f>
        <v>0</v>
      </c>
      <c r="V64" s="19">
        <v>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0</v>
      </c>
      <c r="D66" s="25"/>
      <c r="E66" s="25">
        <f t="shared" si="33"/>
        <v>0</v>
      </c>
      <c r="F66" s="26">
        <f aca="true" t="shared" si="38" ref="F66:O66">SUM(F61:F65)</f>
        <v>0</v>
      </c>
      <c r="G66" s="27">
        <f t="shared" si="38"/>
        <v>0</v>
      </c>
      <c r="H66" s="26">
        <f t="shared" si="38"/>
        <v>0</v>
      </c>
      <c r="I66" s="27">
        <f t="shared" si="38"/>
        <v>0</v>
      </c>
      <c r="J66" s="26">
        <f t="shared" si="38"/>
        <v>0</v>
      </c>
      <c r="K66" s="27">
        <f t="shared" si="38"/>
        <v>0</v>
      </c>
      <c r="L66" s="26">
        <f t="shared" si="38"/>
        <v>0</v>
      </c>
      <c r="M66" s="27">
        <f t="shared" si="38"/>
        <v>0</v>
      </c>
      <c r="N66" s="26">
        <f t="shared" si="38"/>
        <v>0</v>
      </c>
      <c r="O66" s="27">
        <f t="shared" si="38"/>
        <v>0</v>
      </c>
      <c r="P66" s="26">
        <f t="shared" si="34"/>
        <v>0</v>
      </c>
      <c r="Q66" s="27">
        <f t="shared" si="35"/>
        <v>0</v>
      </c>
      <c r="R66" s="28">
        <f t="shared" si="36"/>
        <v>0</v>
      </c>
      <c r="S66" s="29">
        <f t="shared" si="37"/>
        <v>0</v>
      </c>
      <c r="T66" s="28">
        <f>IF((+$E61+$E63+$E64++$E65)=0,0,(P66/(+$E61+$E63+$E64+$E65))*100)</f>
        <v>0</v>
      </c>
      <c r="U66" s="30">
        <f>IF((+$E61+$E63+$E65)=0,0,(Q66/(+$E61+$E63+$E65))*100)</f>
        <v>0</v>
      </c>
      <c r="V66" s="26">
        <f>SUM(V61:V65)</f>
        <v>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2179698000</v>
      </c>
      <c r="C67" s="43">
        <f>SUM(C9:C15,C18:C23,C26:C29,C32,C35:C39,C42:C52,C55:C58,C61:C65)</f>
        <v>-99835000</v>
      </c>
      <c r="D67" s="43"/>
      <c r="E67" s="43">
        <f t="shared" si="33"/>
        <v>2079863000</v>
      </c>
      <c r="F67" s="44">
        <f aca="true" t="shared" si="39" ref="F67:O67">SUM(F9:F15,F18:F23,F26:F29,F32,F35:F39,F42:F52,F55:F58,F61:F65)</f>
        <v>2084744000</v>
      </c>
      <c r="G67" s="45">
        <f t="shared" si="39"/>
        <v>1057038000</v>
      </c>
      <c r="H67" s="44">
        <f t="shared" si="39"/>
        <v>157960000</v>
      </c>
      <c r="I67" s="45">
        <f t="shared" si="39"/>
        <v>120896356</v>
      </c>
      <c r="J67" s="44">
        <f t="shared" si="39"/>
        <v>191339000</v>
      </c>
      <c r="K67" s="45">
        <f t="shared" si="39"/>
        <v>185329597</v>
      </c>
      <c r="L67" s="44">
        <f t="shared" si="39"/>
        <v>198190000</v>
      </c>
      <c r="M67" s="45">
        <f t="shared" si="39"/>
        <v>150727362</v>
      </c>
      <c r="N67" s="44">
        <f t="shared" si="39"/>
        <v>0</v>
      </c>
      <c r="O67" s="45">
        <f t="shared" si="39"/>
        <v>0</v>
      </c>
      <c r="P67" s="44">
        <f t="shared" si="34"/>
        <v>547489000</v>
      </c>
      <c r="Q67" s="45">
        <f t="shared" si="35"/>
        <v>456953315</v>
      </c>
      <c r="R67" s="46">
        <f t="shared" si="36"/>
        <v>3.5805559765651545</v>
      </c>
      <c r="S67" s="47">
        <f t="shared" si="37"/>
        <v>-18.670647085041683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51.48050565685743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42.96741618147079</v>
      </c>
      <c r="V67" s="44">
        <f>SUM(V9:V15,V18:V23,V26:V29,V32,V35:V39,V42:V52,V55:V58,V61:V65)</f>
        <v>112648000</v>
      </c>
      <c r="W67" s="45">
        <f>SUM(W9:W15,W18:W23,W26:W29,W32,W35:W39,W42:W52,W55:W58,W61:W65)</f>
        <v>0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746257000</v>
      </c>
      <c r="C69" s="18">
        <v>51119000</v>
      </c>
      <c r="D69" s="18"/>
      <c r="E69" s="18">
        <f>$B69+$C69+$D69</f>
        <v>797376000</v>
      </c>
      <c r="F69" s="19">
        <v>797376000</v>
      </c>
      <c r="G69" s="20">
        <v>797376000</v>
      </c>
      <c r="H69" s="19">
        <v>154649000</v>
      </c>
      <c r="I69" s="20">
        <v>104419739</v>
      </c>
      <c r="J69" s="19">
        <v>133738000</v>
      </c>
      <c r="K69" s="20">
        <v>139759034</v>
      </c>
      <c r="L69" s="19">
        <v>149606000</v>
      </c>
      <c r="M69" s="20">
        <v>138332808</v>
      </c>
      <c r="N69" s="19"/>
      <c r="O69" s="20"/>
      <c r="P69" s="19">
        <f>$H69+$J69+$L69+$N69</f>
        <v>437993000</v>
      </c>
      <c r="Q69" s="20">
        <f>$I69+$K69+$M69+$O69</f>
        <v>382511581</v>
      </c>
      <c r="R69" s="21">
        <f>IF($J69=0,0,(($L69-$J69)/$J69)*100)</f>
        <v>11.864989756090266</v>
      </c>
      <c r="S69" s="22">
        <f>IF($K69=0,0,(($M69-$K69)/$K69)*100)</f>
        <v>-1.0204893087626807</v>
      </c>
      <c r="T69" s="21">
        <f>IF($E69=0,0,($P69/$E69)*100)</f>
        <v>54.92929308130668</v>
      </c>
      <c r="U69" s="23">
        <f>IF($E69=0,0,($Q69/$E69)*100)</f>
        <v>47.97129346757364</v>
      </c>
      <c r="V69" s="19">
        <v>39292000</v>
      </c>
      <c r="W69" s="20">
        <v>0</v>
      </c>
    </row>
    <row r="70" spans="1:23" ht="12.75" customHeight="1">
      <c r="A70" s="35" t="s">
        <v>40</v>
      </c>
      <c r="B70" s="36">
        <f>B69</f>
        <v>746257000</v>
      </c>
      <c r="C70" s="36">
        <f>C69</f>
        <v>51119000</v>
      </c>
      <c r="D70" s="36"/>
      <c r="E70" s="36">
        <f>$B70+$C70+$D70</f>
        <v>797376000</v>
      </c>
      <c r="F70" s="37">
        <f aca="true" t="shared" si="40" ref="F70:O70">F69</f>
        <v>797376000</v>
      </c>
      <c r="G70" s="38">
        <f t="shared" si="40"/>
        <v>797376000</v>
      </c>
      <c r="H70" s="37">
        <f t="shared" si="40"/>
        <v>154649000</v>
      </c>
      <c r="I70" s="38">
        <f t="shared" si="40"/>
        <v>104419739</v>
      </c>
      <c r="J70" s="37">
        <f t="shared" si="40"/>
        <v>133738000</v>
      </c>
      <c r="K70" s="38">
        <f t="shared" si="40"/>
        <v>139759034</v>
      </c>
      <c r="L70" s="37">
        <f t="shared" si="40"/>
        <v>149606000</v>
      </c>
      <c r="M70" s="38">
        <f t="shared" si="40"/>
        <v>138332808</v>
      </c>
      <c r="N70" s="37">
        <f t="shared" si="40"/>
        <v>0</v>
      </c>
      <c r="O70" s="38">
        <f t="shared" si="40"/>
        <v>0</v>
      </c>
      <c r="P70" s="37">
        <f>$H70+$J70+$L70+$N70</f>
        <v>437993000</v>
      </c>
      <c r="Q70" s="38">
        <f>$I70+$K70+$M70+$O70</f>
        <v>382511581</v>
      </c>
      <c r="R70" s="39">
        <f>IF($J70=0,0,(($L70-$J70)/$J70)*100)</f>
        <v>11.864989756090266</v>
      </c>
      <c r="S70" s="40">
        <f>IF($K70=0,0,(($M70-$K70)/$K70)*100)</f>
        <v>-1.0204893087626807</v>
      </c>
      <c r="T70" s="39">
        <f>IF($E70=0,0,($P70/$E70)*100)</f>
        <v>54.92929308130668</v>
      </c>
      <c r="U70" s="41">
        <f>IF($E70=0,0,($Q70/$E70)*100)</f>
        <v>47.97129346757364</v>
      </c>
      <c r="V70" s="37">
        <f>V69</f>
        <v>39292000</v>
      </c>
      <c r="W70" s="38">
        <f>W69</f>
        <v>0</v>
      </c>
    </row>
    <row r="71" spans="1:23" ht="12.75" customHeight="1">
      <c r="A71" s="42" t="s">
        <v>84</v>
      </c>
      <c r="B71" s="43">
        <f>B69</f>
        <v>746257000</v>
      </c>
      <c r="C71" s="43">
        <f>C69</f>
        <v>51119000</v>
      </c>
      <c r="D71" s="43"/>
      <c r="E71" s="43">
        <f>$B71+$C71+$D71</f>
        <v>797376000</v>
      </c>
      <c r="F71" s="44">
        <f aca="true" t="shared" si="41" ref="F71:O71">F69</f>
        <v>797376000</v>
      </c>
      <c r="G71" s="45">
        <f t="shared" si="41"/>
        <v>797376000</v>
      </c>
      <c r="H71" s="44">
        <f t="shared" si="41"/>
        <v>154649000</v>
      </c>
      <c r="I71" s="45">
        <f t="shared" si="41"/>
        <v>104419739</v>
      </c>
      <c r="J71" s="44">
        <f t="shared" si="41"/>
        <v>133738000</v>
      </c>
      <c r="K71" s="45">
        <f t="shared" si="41"/>
        <v>139759034</v>
      </c>
      <c r="L71" s="44">
        <f t="shared" si="41"/>
        <v>149606000</v>
      </c>
      <c r="M71" s="45">
        <f t="shared" si="41"/>
        <v>138332808</v>
      </c>
      <c r="N71" s="44">
        <f t="shared" si="41"/>
        <v>0</v>
      </c>
      <c r="O71" s="45">
        <f t="shared" si="41"/>
        <v>0</v>
      </c>
      <c r="P71" s="44">
        <f>$H71+$J71+$L71+$N71</f>
        <v>437993000</v>
      </c>
      <c r="Q71" s="45">
        <f>$I71+$K71+$M71+$O71</f>
        <v>382511581</v>
      </c>
      <c r="R71" s="46">
        <f>IF($J71=0,0,(($L71-$J71)/$J71)*100)</f>
        <v>11.864989756090266</v>
      </c>
      <c r="S71" s="47">
        <f>IF($K71=0,0,(($M71-$K71)/$K71)*100)</f>
        <v>-1.0204893087626807</v>
      </c>
      <c r="T71" s="46">
        <f>IF($E71=0,0,($P71/$E71)*100)</f>
        <v>54.92929308130668</v>
      </c>
      <c r="U71" s="50">
        <f>IF($E71=0,0,($Q71/$E71)*100)</f>
        <v>47.97129346757364</v>
      </c>
      <c r="V71" s="44">
        <f>V69</f>
        <v>39292000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2925955000</v>
      </c>
      <c r="C72" s="43">
        <f>SUM(C9:C15,C18:C23,C26:C29,C32,C35:C39,C42:C52,C55:C58,C61:C65,C69)</f>
        <v>-48716000</v>
      </c>
      <c r="D72" s="43"/>
      <c r="E72" s="43">
        <f>$B72+$C72+$D72</f>
        <v>2877239000</v>
      </c>
      <c r="F72" s="44">
        <f aca="true" t="shared" si="42" ref="F72:O72">SUM(F9:F15,F18:F23,F26:F29,F32,F35:F39,F42:F52,F55:F58,F61:F65,F69)</f>
        <v>2882120000</v>
      </c>
      <c r="G72" s="45">
        <f t="shared" si="42"/>
        <v>1854414000</v>
      </c>
      <c r="H72" s="44">
        <f t="shared" si="42"/>
        <v>312609000</v>
      </c>
      <c r="I72" s="45">
        <f t="shared" si="42"/>
        <v>225316095</v>
      </c>
      <c r="J72" s="44">
        <f t="shared" si="42"/>
        <v>325077000</v>
      </c>
      <c r="K72" s="45">
        <f t="shared" si="42"/>
        <v>325088631</v>
      </c>
      <c r="L72" s="44">
        <f t="shared" si="42"/>
        <v>347796000</v>
      </c>
      <c r="M72" s="45">
        <f t="shared" si="42"/>
        <v>289060170</v>
      </c>
      <c r="N72" s="44">
        <f t="shared" si="42"/>
        <v>0</v>
      </c>
      <c r="O72" s="45">
        <f t="shared" si="42"/>
        <v>0</v>
      </c>
      <c r="P72" s="44">
        <f>$H72+$J72+$L72+$N72</f>
        <v>985482000</v>
      </c>
      <c r="Q72" s="45">
        <f>$I72+$K72+$M72+$O72</f>
        <v>839464896</v>
      </c>
      <c r="R72" s="46">
        <f>IF($J72=0,0,(($L72-$J72)/$J72)*100)</f>
        <v>6.988805729104182</v>
      </c>
      <c r="S72" s="47">
        <f>IF($K72=0,0,(($M72-$K72)/$K72)*100)</f>
        <v>-11.082657947518317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52.95830323978539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45.1115662401981</v>
      </c>
      <c r="V72" s="44">
        <f>SUM(V9:V15,V18:V23,V26:V29,V32,V35:V39,V42:V52,V55:V58,V61:V65,V69)</f>
        <v>151940000</v>
      </c>
      <c r="W72" s="45">
        <f>SUM(W9:W15,W18:W23,W26:W29,W32,W35:W39,W42:W52,W55:W58,W61:W65,W69)</f>
        <v>0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 aca="true" t="shared" si="43" ref="B79:M79">SUM(B80:B83)</f>
        <v>0</v>
      </c>
      <c r="C79" s="84">
        <f t="shared" si="43"/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 t="shared" si="43"/>
        <v>0</v>
      </c>
      <c r="K79" s="84">
        <f t="shared" si="43"/>
        <v>0</v>
      </c>
      <c r="L79" s="84">
        <f t="shared" si="43"/>
        <v>0</v>
      </c>
      <c r="M79" s="85">
        <f t="shared" si="43"/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M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 t="shared" si="51"/>
        <v>0</v>
      </c>
      <c r="K95" s="110">
        <f t="shared" si="51"/>
        <v>0</v>
      </c>
      <c r="L95" s="110">
        <f t="shared" si="51"/>
        <v>0</v>
      </c>
      <c r="M95" s="111">
        <f t="shared" si="51"/>
        <v>0</v>
      </c>
      <c r="N95" s="110"/>
      <c r="O95" s="111"/>
      <c r="P95" s="110"/>
      <c r="Q95" s="111"/>
      <c r="R95" s="112" t="str">
        <f aca="true" t="shared" si="52" ref="R95:R113">IF(L95=0," ",(N95-L95)/L95)</f>
        <v> </v>
      </c>
      <c r="S95" s="112" t="str">
        <f aca="true" t="shared" si="53" ref="S95:S113">IF(M95=0," ",(O95-M95)/M95)</f>
        <v> </v>
      </c>
      <c r="T95" s="112" t="str">
        <f aca="true" t="shared" si="54" ref="T95:T113">IF(E95=0," ",(P95/E95))</f>
        <v> </v>
      </c>
      <c r="U95" s="113" t="str">
        <f aca="true" t="shared" si="55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 aca="true" t="shared" si="56" ref="E96:E110"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3"/>
        <v> </v>
      </c>
      <c r="T96" s="118" t="str">
        <f t="shared" si="54"/>
        <v> </v>
      </c>
      <c r="U96" s="119" t="str">
        <f t="shared" si="55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56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3"/>
        <v> </v>
      </c>
      <c r="T97" s="118" t="str">
        <f t="shared" si="54"/>
        <v> </v>
      </c>
      <c r="U97" s="119" t="str">
        <f t="shared" si="55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6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3"/>
        <v> </v>
      </c>
      <c r="T98" s="118" t="str">
        <f t="shared" si="54"/>
        <v> </v>
      </c>
      <c r="U98" s="119" t="str">
        <f t="shared" si="55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6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3"/>
        <v> </v>
      </c>
      <c r="T99" s="118" t="str">
        <f t="shared" si="54"/>
        <v> </v>
      </c>
      <c r="U99" s="119" t="str">
        <f t="shared" si="55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6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3"/>
        <v> </v>
      </c>
      <c r="T100" s="118" t="str">
        <f t="shared" si="54"/>
        <v> </v>
      </c>
      <c r="U100" s="119" t="str">
        <f t="shared" si="55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6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3"/>
        <v> </v>
      </c>
      <c r="T101" s="118" t="str">
        <f t="shared" si="54"/>
        <v> </v>
      </c>
      <c r="U101" s="119" t="str">
        <f t="shared" si="55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6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3"/>
        <v> </v>
      </c>
      <c r="T102" s="118" t="str">
        <f t="shared" si="54"/>
        <v> </v>
      </c>
      <c r="U102" s="119" t="str">
        <f t="shared" si="55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6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3"/>
        <v> </v>
      </c>
      <c r="T103" s="118" t="str">
        <f t="shared" si="54"/>
        <v> </v>
      </c>
      <c r="U103" s="119" t="str">
        <f t="shared" si="55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6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3"/>
        <v> </v>
      </c>
      <c r="T104" s="118" t="str">
        <f t="shared" si="54"/>
        <v> </v>
      </c>
      <c r="U104" s="119" t="str">
        <f t="shared" si="55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6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3"/>
        <v> </v>
      </c>
      <c r="T105" s="118" t="str">
        <f t="shared" si="54"/>
        <v> </v>
      </c>
      <c r="U105" s="119" t="str">
        <f t="shared" si="55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6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3"/>
        <v> </v>
      </c>
      <c r="T106" s="118" t="str">
        <f t="shared" si="54"/>
        <v> </v>
      </c>
      <c r="U106" s="119" t="str">
        <f t="shared" si="55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6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3"/>
        <v> </v>
      </c>
      <c r="T107" s="118" t="str">
        <f t="shared" si="54"/>
        <v> </v>
      </c>
      <c r="U107" s="119" t="str">
        <f t="shared" si="55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6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3"/>
        <v> </v>
      </c>
      <c r="T108" s="118" t="str">
        <f t="shared" si="54"/>
        <v> </v>
      </c>
      <c r="U108" s="119" t="str">
        <f t="shared" si="55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6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3"/>
        <v> </v>
      </c>
      <c r="T109" s="118" t="str">
        <f t="shared" si="54"/>
        <v> </v>
      </c>
      <c r="U109" s="119" t="str">
        <f t="shared" si="55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6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3"/>
        <v> </v>
      </c>
      <c r="T110" s="118" t="str">
        <f t="shared" si="54"/>
        <v> </v>
      </c>
      <c r="U110" s="119" t="str">
        <f t="shared" si="55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t="shared" si="52"/>
        <v> </v>
      </c>
      <c r="S111" s="113" t="str">
        <f t="shared" si="53"/>
        <v> </v>
      </c>
      <c r="T111" s="112" t="str">
        <f t="shared" si="54"/>
        <v> </v>
      </c>
      <c r="U111" s="113" t="str">
        <f t="shared" si="55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2"/>
        <v> </v>
      </c>
      <c r="S112" s="113" t="str">
        <f t="shared" si="53"/>
        <v> </v>
      </c>
      <c r="T112" s="112" t="str">
        <f t="shared" si="54"/>
        <v> </v>
      </c>
      <c r="U112" s="113" t="str">
        <f t="shared" si="55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 aca="true" t="shared" si="58" ref="B113:Q113">B85</f>
        <v>0</v>
      </c>
      <c r="C113" s="124">
        <f t="shared" si="58"/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2"/>
        <v> </v>
      </c>
      <c r="S113" s="113" t="str">
        <f t="shared" si="53"/>
        <v> </v>
      </c>
      <c r="T113" s="112" t="str">
        <f t="shared" si="54"/>
        <v> </v>
      </c>
      <c r="U113" s="113" t="str">
        <f t="shared" si="55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17150000</v>
      </c>
      <c r="C10" s="18">
        <v>0</v>
      </c>
      <c r="D10" s="18"/>
      <c r="E10" s="18">
        <f aca="true" t="shared" si="0" ref="E10:E16">$B10+$C10+$D10</f>
        <v>17150000</v>
      </c>
      <c r="F10" s="19">
        <v>17150000</v>
      </c>
      <c r="G10" s="20">
        <v>17150000</v>
      </c>
      <c r="H10" s="19">
        <v>1405000</v>
      </c>
      <c r="I10" s="20">
        <v>4669095</v>
      </c>
      <c r="J10" s="19">
        <v>2404000</v>
      </c>
      <c r="K10" s="20">
        <v>2759399</v>
      </c>
      <c r="L10" s="19">
        <v>3668000</v>
      </c>
      <c r="M10" s="20">
        <v>3115089</v>
      </c>
      <c r="N10" s="19"/>
      <c r="O10" s="20"/>
      <c r="P10" s="19">
        <f aca="true" t="shared" si="1" ref="P10:P16">$H10+$J10+$L10+$N10</f>
        <v>7477000</v>
      </c>
      <c r="Q10" s="20">
        <f aca="true" t="shared" si="2" ref="Q10:Q16">$I10+$K10+$M10+$O10</f>
        <v>10543583</v>
      </c>
      <c r="R10" s="21">
        <f aca="true" t="shared" si="3" ref="R10:R16">IF($J10=0,0,(($L10-$J10)/$J10)*100)</f>
        <v>52.57903494176372</v>
      </c>
      <c r="S10" s="22">
        <f aca="true" t="shared" si="4" ref="S10:S16">IF($K10=0,0,(($M10-$K10)/$K10)*100)</f>
        <v>12.890125712156886</v>
      </c>
      <c r="T10" s="21">
        <f aca="true" t="shared" si="5" ref="T10:T15">IF($E10=0,0,($P10/$E10)*100)</f>
        <v>43.59766763848397</v>
      </c>
      <c r="U10" s="23">
        <f aca="true" t="shared" si="6" ref="U10:U15">IF($E10=0,0,($Q10/$E10)*100)</f>
        <v>61.47861807580175</v>
      </c>
      <c r="V10" s="19">
        <v>1276000</v>
      </c>
      <c r="W10" s="20">
        <v>0</v>
      </c>
    </row>
    <row r="11" spans="1:23" ht="12.75" customHeight="1">
      <c r="A11" s="17" t="s">
        <v>35</v>
      </c>
      <c r="B11" s="18">
        <v>7000000</v>
      </c>
      <c r="C11" s="18">
        <v>-83000</v>
      </c>
      <c r="D11" s="18"/>
      <c r="E11" s="18">
        <f t="shared" si="0"/>
        <v>6917000</v>
      </c>
      <c r="F11" s="19">
        <v>6917000</v>
      </c>
      <c r="G11" s="20">
        <v>6917000</v>
      </c>
      <c r="H11" s="19">
        <v>1650000</v>
      </c>
      <c r="I11" s="20">
        <v>51055446</v>
      </c>
      <c r="J11" s="19">
        <v>903000</v>
      </c>
      <c r="K11" s="20"/>
      <c r="L11" s="19">
        <v>399000</v>
      </c>
      <c r="M11" s="20">
        <v>1875570</v>
      </c>
      <c r="N11" s="19"/>
      <c r="O11" s="20"/>
      <c r="P11" s="19">
        <f t="shared" si="1"/>
        <v>2952000</v>
      </c>
      <c r="Q11" s="20">
        <f t="shared" si="2"/>
        <v>52931016</v>
      </c>
      <c r="R11" s="21">
        <f t="shared" si="3"/>
        <v>-55.81395348837209</v>
      </c>
      <c r="S11" s="22">
        <f t="shared" si="4"/>
        <v>0</v>
      </c>
      <c r="T11" s="21">
        <f t="shared" si="5"/>
        <v>42.677461327164956</v>
      </c>
      <c r="U11" s="23">
        <f t="shared" si="6"/>
        <v>765.2308226109585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179843000</v>
      </c>
      <c r="C12" s="18">
        <v>0</v>
      </c>
      <c r="D12" s="18"/>
      <c r="E12" s="18">
        <f t="shared" si="0"/>
        <v>179843000</v>
      </c>
      <c r="F12" s="19">
        <v>0</v>
      </c>
      <c r="G12" s="20">
        <v>0</v>
      </c>
      <c r="H12" s="19"/>
      <c r="I12" s="20">
        <v>2231183</v>
      </c>
      <c r="J12" s="19"/>
      <c r="K12" s="20">
        <v>33609951</v>
      </c>
      <c r="L12" s="19"/>
      <c r="M12" s="20">
        <v>12606755</v>
      </c>
      <c r="N12" s="19"/>
      <c r="O12" s="20"/>
      <c r="P12" s="19">
        <f t="shared" si="1"/>
        <v>0</v>
      </c>
      <c r="Q12" s="20">
        <f t="shared" si="2"/>
        <v>48447889</v>
      </c>
      <c r="R12" s="21">
        <f t="shared" si="3"/>
        <v>0</v>
      </c>
      <c r="S12" s="22">
        <f t="shared" si="4"/>
        <v>-62.49100452422558</v>
      </c>
      <c r="T12" s="21">
        <f t="shared" si="5"/>
        <v>0</v>
      </c>
      <c r="U12" s="23">
        <f t="shared" si="6"/>
        <v>26.938990675200035</v>
      </c>
      <c r="V12" s="19">
        <v>0</v>
      </c>
      <c r="W12" s="20">
        <v>0</v>
      </c>
    </row>
    <row r="13" spans="1:23" ht="12.75" customHeight="1">
      <c r="A13" s="17" t="s">
        <v>37</v>
      </c>
      <c r="B13" s="18">
        <v>155406000</v>
      </c>
      <c r="C13" s="18">
        <v>-4412000</v>
      </c>
      <c r="D13" s="18"/>
      <c r="E13" s="18">
        <f t="shared" si="0"/>
        <v>150994000</v>
      </c>
      <c r="F13" s="19">
        <v>150994000</v>
      </c>
      <c r="G13" s="20">
        <v>150994000</v>
      </c>
      <c r="H13" s="19">
        <v>13198000</v>
      </c>
      <c r="I13" s="20">
        <v>1824000</v>
      </c>
      <c r="J13" s="19">
        <v>33971000</v>
      </c>
      <c r="K13" s="20">
        <v>53032247</v>
      </c>
      <c r="L13" s="19">
        <v>35701000</v>
      </c>
      <c r="M13" s="20">
        <v>29889475</v>
      </c>
      <c r="N13" s="19"/>
      <c r="O13" s="20"/>
      <c r="P13" s="19">
        <f t="shared" si="1"/>
        <v>82870000</v>
      </c>
      <c r="Q13" s="20">
        <f t="shared" si="2"/>
        <v>84745722</v>
      </c>
      <c r="R13" s="21">
        <f t="shared" si="3"/>
        <v>5.092578964410821</v>
      </c>
      <c r="S13" s="22">
        <f t="shared" si="4"/>
        <v>-43.6390560633797</v>
      </c>
      <c r="T13" s="21">
        <f t="shared" si="5"/>
        <v>54.8829754824695</v>
      </c>
      <c r="U13" s="23">
        <f t="shared" si="6"/>
        <v>56.12522484337126</v>
      </c>
      <c r="V13" s="19">
        <v>0</v>
      </c>
      <c r="W13" s="20">
        <v>0</v>
      </c>
    </row>
    <row r="14" spans="1:23" ht="12.75" customHeight="1">
      <c r="A14" s="17" t="s">
        <v>38</v>
      </c>
      <c r="B14" s="18">
        <v>37592000</v>
      </c>
      <c r="C14" s="18">
        <v>0</v>
      </c>
      <c r="D14" s="18"/>
      <c r="E14" s="18">
        <f t="shared" si="0"/>
        <v>37592000</v>
      </c>
      <c r="F14" s="19">
        <v>37592000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119766000</v>
      </c>
      <c r="C15" s="18">
        <v>-1473000</v>
      </c>
      <c r="D15" s="18"/>
      <c r="E15" s="18">
        <f t="shared" si="0"/>
        <v>118293000</v>
      </c>
      <c r="F15" s="19">
        <v>118293000</v>
      </c>
      <c r="G15" s="20">
        <v>118293000</v>
      </c>
      <c r="H15" s="19">
        <v>25901000</v>
      </c>
      <c r="I15" s="20">
        <v>24327343</v>
      </c>
      <c r="J15" s="19">
        <v>29736000</v>
      </c>
      <c r="K15" s="20">
        <v>29849149</v>
      </c>
      <c r="L15" s="19">
        <v>36446000</v>
      </c>
      <c r="M15" s="20">
        <v>28666832</v>
      </c>
      <c r="N15" s="19"/>
      <c r="O15" s="20"/>
      <c r="P15" s="19">
        <f t="shared" si="1"/>
        <v>92083000</v>
      </c>
      <c r="Q15" s="20">
        <f t="shared" si="2"/>
        <v>82843324</v>
      </c>
      <c r="R15" s="21">
        <f t="shared" si="3"/>
        <v>22.565240785579768</v>
      </c>
      <c r="S15" s="22">
        <f t="shared" si="4"/>
        <v>-3.9609738957717022</v>
      </c>
      <c r="T15" s="21">
        <f t="shared" si="5"/>
        <v>77.84315217299418</v>
      </c>
      <c r="U15" s="23">
        <f t="shared" si="6"/>
        <v>70.03231298555282</v>
      </c>
      <c r="V15" s="19">
        <v>4979000</v>
      </c>
      <c r="W15" s="20">
        <v>0</v>
      </c>
    </row>
    <row r="16" spans="1:23" ht="12.75" customHeight="1">
      <c r="A16" s="24" t="s">
        <v>40</v>
      </c>
      <c r="B16" s="25">
        <f>SUM(B9:B15)</f>
        <v>516757000</v>
      </c>
      <c r="C16" s="25">
        <f>SUM(C9:C15)</f>
        <v>-5968000</v>
      </c>
      <c r="D16" s="25"/>
      <c r="E16" s="25">
        <f t="shared" si="0"/>
        <v>510789000</v>
      </c>
      <c r="F16" s="26">
        <f aca="true" t="shared" si="7" ref="F16:O16">SUM(F9:F15)</f>
        <v>330946000</v>
      </c>
      <c r="G16" s="27">
        <f t="shared" si="7"/>
        <v>293354000</v>
      </c>
      <c r="H16" s="26">
        <f t="shared" si="7"/>
        <v>42154000</v>
      </c>
      <c r="I16" s="27">
        <f t="shared" si="7"/>
        <v>84107067</v>
      </c>
      <c r="J16" s="26">
        <f t="shared" si="7"/>
        <v>67014000</v>
      </c>
      <c r="K16" s="27">
        <f t="shared" si="7"/>
        <v>119250746</v>
      </c>
      <c r="L16" s="26">
        <f t="shared" si="7"/>
        <v>76214000</v>
      </c>
      <c r="M16" s="27">
        <f t="shared" si="7"/>
        <v>76153721</v>
      </c>
      <c r="N16" s="26">
        <f t="shared" si="7"/>
        <v>0</v>
      </c>
      <c r="O16" s="27">
        <f t="shared" si="7"/>
        <v>0</v>
      </c>
      <c r="P16" s="26">
        <f t="shared" si="1"/>
        <v>185382000</v>
      </c>
      <c r="Q16" s="27">
        <f t="shared" si="2"/>
        <v>279511534</v>
      </c>
      <c r="R16" s="28">
        <f t="shared" si="3"/>
        <v>13.728474647088667</v>
      </c>
      <c r="S16" s="29">
        <f t="shared" si="4"/>
        <v>-36.139836810748335</v>
      </c>
      <c r="T16" s="28">
        <f>IF((SUM($E9:$E13)+$E15)=0,0,(P16/(SUM($E9:$E13)+$E15)*100))</f>
        <v>39.17649520178699</v>
      </c>
      <c r="U16" s="30">
        <f>IF((SUM($E9:$E13)+$E15)=0,0,(Q16/(SUM($E9:$E13)+$E15)*100))</f>
        <v>59.06874599796702</v>
      </c>
      <c r="V16" s="26">
        <f>SUM(V9:V15)</f>
        <v>6255000</v>
      </c>
      <c r="W16" s="27">
        <f>SUM(W9:W15)</f>
        <v>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3800000</v>
      </c>
      <c r="C19" s="18">
        <v>0</v>
      </c>
      <c r="D19" s="18"/>
      <c r="E19" s="18">
        <f t="shared" si="8"/>
        <v>3800000</v>
      </c>
      <c r="F19" s="19">
        <v>3800000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5276000</v>
      </c>
      <c r="C20" s="18">
        <v>0</v>
      </c>
      <c r="D20" s="18"/>
      <c r="E20" s="18">
        <f t="shared" si="8"/>
        <v>5276000</v>
      </c>
      <c r="F20" s="19">
        <v>5276000</v>
      </c>
      <c r="G20" s="20">
        <v>5276000</v>
      </c>
      <c r="H20" s="19">
        <v>3445000</v>
      </c>
      <c r="I20" s="20">
        <v>425820</v>
      </c>
      <c r="J20" s="19"/>
      <c r="K20" s="20">
        <v>5270355</v>
      </c>
      <c r="L20" s="19"/>
      <c r="M20" s="20">
        <v>201690</v>
      </c>
      <c r="N20" s="19"/>
      <c r="O20" s="20"/>
      <c r="P20" s="19">
        <f t="shared" si="9"/>
        <v>3445000</v>
      </c>
      <c r="Q20" s="20">
        <f t="shared" si="10"/>
        <v>5897865</v>
      </c>
      <c r="R20" s="21">
        <f t="shared" si="11"/>
        <v>0</v>
      </c>
      <c r="S20" s="22">
        <f t="shared" si="12"/>
        <v>-96.17312306286769</v>
      </c>
      <c r="T20" s="21">
        <f t="shared" si="13"/>
        <v>65.29567854435177</v>
      </c>
      <c r="U20" s="23">
        <f t="shared" si="14"/>
        <v>111.78667551175133</v>
      </c>
      <c r="V20" s="19">
        <v>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9076000</v>
      </c>
      <c r="C24" s="25">
        <f>SUM(C18:C23)</f>
        <v>0</v>
      </c>
      <c r="D24" s="25"/>
      <c r="E24" s="25">
        <f t="shared" si="8"/>
        <v>9076000</v>
      </c>
      <c r="F24" s="26">
        <f aca="true" t="shared" si="15" ref="F24:O24">SUM(F18:F23)</f>
        <v>9076000</v>
      </c>
      <c r="G24" s="27">
        <f t="shared" si="15"/>
        <v>5276000</v>
      </c>
      <c r="H24" s="26">
        <f t="shared" si="15"/>
        <v>3445000</v>
      </c>
      <c r="I24" s="27">
        <f t="shared" si="15"/>
        <v>425820</v>
      </c>
      <c r="J24" s="26">
        <f t="shared" si="15"/>
        <v>0</v>
      </c>
      <c r="K24" s="27">
        <f t="shared" si="15"/>
        <v>5270355</v>
      </c>
      <c r="L24" s="26">
        <f t="shared" si="15"/>
        <v>0</v>
      </c>
      <c r="M24" s="27">
        <f t="shared" si="15"/>
        <v>201690</v>
      </c>
      <c r="N24" s="26">
        <f t="shared" si="15"/>
        <v>0</v>
      </c>
      <c r="O24" s="27">
        <f t="shared" si="15"/>
        <v>0</v>
      </c>
      <c r="P24" s="26">
        <f t="shared" si="9"/>
        <v>3445000</v>
      </c>
      <c r="Q24" s="27">
        <f t="shared" si="10"/>
        <v>5897865</v>
      </c>
      <c r="R24" s="28">
        <f t="shared" si="11"/>
        <v>0</v>
      </c>
      <c r="S24" s="29">
        <f t="shared" si="12"/>
        <v>-96.17312306286769</v>
      </c>
      <c r="T24" s="28">
        <f>IF(($E24-$E19-$E23)=0,0,($P24/($E24-$E19-$E23))*100)</f>
        <v>65.29567854435177</v>
      </c>
      <c r="U24" s="30">
        <f>IF(($E24-$E19-$E23)=0,0,($Q24/($E24-$E19-$E23))*100)</f>
        <v>111.78667551175133</v>
      </c>
      <c r="V24" s="26">
        <f>SUM(V18:V23)</f>
        <v>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2539938000</v>
      </c>
      <c r="C28" s="18">
        <v>-683727000</v>
      </c>
      <c r="D28" s="18"/>
      <c r="E28" s="18">
        <f>$B28+$C28+$D28</f>
        <v>1856211000</v>
      </c>
      <c r="F28" s="19">
        <v>2136773000</v>
      </c>
      <c r="G28" s="20">
        <v>1856211000</v>
      </c>
      <c r="H28" s="19">
        <v>197398000</v>
      </c>
      <c r="I28" s="20">
        <v>96228572</v>
      </c>
      <c r="J28" s="19">
        <v>721534000</v>
      </c>
      <c r="K28" s="20">
        <v>395308077</v>
      </c>
      <c r="L28" s="19">
        <v>812466000</v>
      </c>
      <c r="M28" s="20">
        <v>536715793</v>
      </c>
      <c r="N28" s="19"/>
      <c r="O28" s="20"/>
      <c r="P28" s="19">
        <f>$H28+$J28+$L28+$N28</f>
        <v>1731398000</v>
      </c>
      <c r="Q28" s="20">
        <f>$I28+$K28+$M28+$O28</f>
        <v>1028252442</v>
      </c>
      <c r="R28" s="21">
        <f>IF($J28=0,0,(($L28-$J28)/$J28)*100)</f>
        <v>12.602593917958128</v>
      </c>
      <c r="S28" s="22">
        <f>IF($K28=0,0,(($M28-$K28)/$K28)*100)</f>
        <v>35.77152206783774</v>
      </c>
      <c r="T28" s="21">
        <f>IF($E28=0,0,($P28/$E28)*100)</f>
        <v>93.2759260665948</v>
      </c>
      <c r="U28" s="23">
        <f>IF($E28=0,0,($Q28/$E28)*100)</f>
        <v>55.39523480897376</v>
      </c>
      <c r="V28" s="19">
        <v>310478000</v>
      </c>
      <c r="W28" s="20">
        <v>0</v>
      </c>
    </row>
    <row r="29" spans="1:23" ht="12.75" customHeight="1">
      <c r="A29" s="17" t="s">
        <v>52</v>
      </c>
      <c r="B29" s="18">
        <v>5071000</v>
      </c>
      <c r="C29" s="18">
        <v>0</v>
      </c>
      <c r="D29" s="18"/>
      <c r="E29" s="18">
        <f>$B29+$C29+$D29</f>
        <v>5071000</v>
      </c>
      <c r="F29" s="19">
        <v>5071000</v>
      </c>
      <c r="G29" s="20">
        <v>5071000</v>
      </c>
      <c r="H29" s="19">
        <v>213000</v>
      </c>
      <c r="I29" s="20">
        <v>55197</v>
      </c>
      <c r="J29" s="19">
        <v>646000</v>
      </c>
      <c r="K29" s="20">
        <v>87036</v>
      </c>
      <c r="L29" s="19">
        <v>265000</v>
      </c>
      <c r="M29" s="20">
        <v>97091</v>
      </c>
      <c r="N29" s="19"/>
      <c r="O29" s="20"/>
      <c r="P29" s="19">
        <f>$H29+$J29+$L29+$N29</f>
        <v>1124000</v>
      </c>
      <c r="Q29" s="20">
        <f>$I29+$K29+$M29+$O29</f>
        <v>239324</v>
      </c>
      <c r="R29" s="21">
        <f>IF($J29=0,0,(($L29-$J29)/$J29)*100)</f>
        <v>-58.978328173374614</v>
      </c>
      <c r="S29" s="22">
        <f>IF($K29=0,0,(($M29-$K29)/$K29)*100)</f>
        <v>11.552690840571717</v>
      </c>
      <c r="T29" s="21">
        <f>IF($E29=0,0,($P29/$E29)*100)</f>
        <v>22.165253401695917</v>
      </c>
      <c r="U29" s="23">
        <f>IF($E29=0,0,($Q29/$E29)*100)</f>
        <v>4.71946361664366</v>
      </c>
      <c r="V29" s="19">
        <v>503000</v>
      </c>
      <c r="W29" s="20">
        <v>0</v>
      </c>
    </row>
    <row r="30" spans="1:23" ht="12.75" customHeight="1">
      <c r="A30" s="24" t="s">
        <v>40</v>
      </c>
      <c r="B30" s="25">
        <f>SUM(B26:B29)</f>
        <v>2545009000</v>
      </c>
      <c r="C30" s="25">
        <f>SUM(C26:C29)</f>
        <v>-683727000</v>
      </c>
      <c r="D30" s="25"/>
      <c r="E30" s="25">
        <f>$B30+$C30+$D30</f>
        <v>1861282000</v>
      </c>
      <c r="F30" s="26">
        <f aca="true" t="shared" si="16" ref="F30:O30">SUM(F26:F29)</f>
        <v>2141844000</v>
      </c>
      <c r="G30" s="27">
        <f t="shared" si="16"/>
        <v>1861282000</v>
      </c>
      <c r="H30" s="26">
        <f t="shared" si="16"/>
        <v>197611000</v>
      </c>
      <c r="I30" s="27">
        <f t="shared" si="16"/>
        <v>96283769</v>
      </c>
      <c r="J30" s="26">
        <f t="shared" si="16"/>
        <v>722180000</v>
      </c>
      <c r="K30" s="27">
        <f t="shared" si="16"/>
        <v>395395113</v>
      </c>
      <c r="L30" s="26">
        <f t="shared" si="16"/>
        <v>812731000</v>
      </c>
      <c r="M30" s="27">
        <f t="shared" si="16"/>
        <v>536812884</v>
      </c>
      <c r="N30" s="26">
        <f t="shared" si="16"/>
        <v>0</v>
      </c>
      <c r="O30" s="27">
        <f t="shared" si="16"/>
        <v>0</v>
      </c>
      <c r="P30" s="26">
        <f>$H30+$J30+$L30+$N30</f>
        <v>1732522000</v>
      </c>
      <c r="Q30" s="27">
        <f>$I30+$K30+$M30+$O30</f>
        <v>1028491766</v>
      </c>
      <c r="R30" s="28">
        <f>IF($J30=0,0,(($L30-$J30)/$J30)*100)</f>
        <v>12.538563792960202</v>
      </c>
      <c r="S30" s="29">
        <f>IF($K30=0,0,(($M30-$K30)/$K30)*100)</f>
        <v>35.76619091900612</v>
      </c>
      <c r="T30" s="28">
        <f>IF($E30=0,0,($P30/$E30)*100)</f>
        <v>93.08218743855042</v>
      </c>
      <c r="U30" s="30">
        <f>IF($E30=0,0,($Q30/$E30)*100)</f>
        <v>55.25717038041522</v>
      </c>
      <c r="V30" s="26">
        <f>SUM(V26:V29)</f>
        <v>310981000</v>
      </c>
      <c r="W30" s="27">
        <f>SUM(W26:W29)</f>
        <v>0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71320000</v>
      </c>
      <c r="C32" s="18">
        <v>0</v>
      </c>
      <c r="D32" s="18"/>
      <c r="E32" s="18">
        <f>$B32+$C32+$D32</f>
        <v>71320000</v>
      </c>
      <c r="F32" s="19">
        <v>71320000</v>
      </c>
      <c r="G32" s="20">
        <v>71320000</v>
      </c>
      <c r="H32" s="19">
        <v>14365000</v>
      </c>
      <c r="I32" s="20">
        <v>12853935</v>
      </c>
      <c r="J32" s="19">
        <v>19114000</v>
      </c>
      <c r="K32" s="20">
        <v>11908116</v>
      </c>
      <c r="L32" s="19">
        <v>25295000</v>
      </c>
      <c r="M32" s="20">
        <v>22764640</v>
      </c>
      <c r="N32" s="19"/>
      <c r="O32" s="20"/>
      <c r="P32" s="19">
        <f>$H32+$J32+$L32+$N32</f>
        <v>58774000</v>
      </c>
      <c r="Q32" s="20">
        <f>$I32+$K32+$M32+$O32</f>
        <v>47526691</v>
      </c>
      <c r="R32" s="21">
        <f>IF($J32=0,0,(($L32-$J32)/$J32)*100)</f>
        <v>32.33755362561473</v>
      </c>
      <c r="S32" s="22">
        <f>IF($K32=0,0,(($M32-$K32)/$K32)*100)</f>
        <v>91.16911524879335</v>
      </c>
      <c r="T32" s="21">
        <f>IF($E32=0,0,($P32/$E32)*100)</f>
        <v>82.40886146943353</v>
      </c>
      <c r="U32" s="23">
        <f>IF($E32=0,0,($Q32/$E32)*100)</f>
        <v>66.63865816040382</v>
      </c>
      <c r="V32" s="19">
        <v>0</v>
      </c>
      <c r="W32" s="20">
        <v>0</v>
      </c>
    </row>
    <row r="33" spans="1:23" ht="12.75" customHeight="1">
      <c r="A33" s="24" t="s">
        <v>40</v>
      </c>
      <c r="B33" s="25">
        <f>B32</f>
        <v>71320000</v>
      </c>
      <c r="C33" s="25">
        <f>C32</f>
        <v>0</v>
      </c>
      <c r="D33" s="25"/>
      <c r="E33" s="25">
        <f>$B33+$C33+$D33</f>
        <v>71320000</v>
      </c>
      <c r="F33" s="26">
        <f aca="true" t="shared" si="17" ref="F33:O33">F32</f>
        <v>71320000</v>
      </c>
      <c r="G33" s="27">
        <f t="shared" si="17"/>
        <v>71320000</v>
      </c>
      <c r="H33" s="26">
        <f t="shared" si="17"/>
        <v>14365000</v>
      </c>
      <c r="I33" s="27">
        <f t="shared" si="17"/>
        <v>12853935</v>
      </c>
      <c r="J33" s="26">
        <f t="shared" si="17"/>
        <v>19114000</v>
      </c>
      <c r="K33" s="27">
        <f t="shared" si="17"/>
        <v>11908116</v>
      </c>
      <c r="L33" s="26">
        <f t="shared" si="17"/>
        <v>25295000</v>
      </c>
      <c r="M33" s="27">
        <f t="shared" si="17"/>
        <v>22764640</v>
      </c>
      <c r="N33" s="26">
        <f t="shared" si="17"/>
        <v>0</v>
      </c>
      <c r="O33" s="27">
        <f t="shared" si="17"/>
        <v>0</v>
      </c>
      <c r="P33" s="26">
        <f>$H33+$J33+$L33+$N33</f>
        <v>58774000</v>
      </c>
      <c r="Q33" s="27">
        <f>$I33+$K33+$M33+$O33</f>
        <v>47526691</v>
      </c>
      <c r="R33" s="28">
        <f>IF($J33=0,0,(($L33-$J33)/$J33)*100)</f>
        <v>32.33755362561473</v>
      </c>
      <c r="S33" s="29">
        <f>IF($K33=0,0,(($M33-$K33)/$K33)*100)</f>
        <v>91.16911524879335</v>
      </c>
      <c r="T33" s="28">
        <f>IF($E33=0,0,($P33/$E33)*100)</f>
        <v>82.40886146943353</v>
      </c>
      <c r="U33" s="30">
        <f>IF($E33=0,0,($Q33/$E33)*100)</f>
        <v>66.63865816040382</v>
      </c>
      <c r="V33" s="26">
        <f>V32</f>
        <v>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155989000</v>
      </c>
      <c r="C35" s="18">
        <v>-41246000</v>
      </c>
      <c r="D35" s="18"/>
      <c r="E35" s="18">
        <f aca="true" t="shared" si="18" ref="E35:E40">$B35+$C35+$D35</f>
        <v>114743000</v>
      </c>
      <c r="F35" s="19">
        <v>114743000</v>
      </c>
      <c r="G35" s="20">
        <v>114743000</v>
      </c>
      <c r="H35" s="19">
        <v>32577000</v>
      </c>
      <c r="I35" s="20">
        <v>17318948</v>
      </c>
      <c r="J35" s="19">
        <v>5483000</v>
      </c>
      <c r="K35" s="20">
        <v>9395281</v>
      </c>
      <c r="L35" s="19">
        <v>8400000</v>
      </c>
      <c r="M35" s="20">
        <v>9498811</v>
      </c>
      <c r="N35" s="19"/>
      <c r="O35" s="20"/>
      <c r="P35" s="19">
        <f aca="true" t="shared" si="19" ref="P35:P40">$H35+$J35+$L35+$N35</f>
        <v>46460000</v>
      </c>
      <c r="Q35" s="20">
        <f aca="true" t="shared" si="20" ref="Q35:Q40">$I35+$K35+$M35+$O35</f>
        <v>36213040</v>
      </c>
      <c r="R35" s="21">
        <f aca="true" t="shared" si="21" ref="R35:R40">IF($J35=0,0,(($L35-$J35)/$J35)*100)</f>
        <v>53.200802480393946</v>
      </c>
      <c r="S35" s="22">
        <f aca="true" t="shared" si="22" ref="S35:S40">IF($K35=0,0,(($M35-$K35)/$K35)*100)</f>
        <v>1.1019361741282672</v>
      </c>
      <c r="T35" s="21">
        <f>IF($E35=0,0,($P35/$E35)*100)</f>
        <v>40.490487437142136</v>
      </c>
      <c r="U35" s="23">
        <f>IF($E35=0,0,($Q35/$E35)*100)</f>
        <v>31.560130029718586</v>
      </c>
      <c r="V35" s="19">
        <v>2970000</v>
      </c>
      <c r="W35" s="20">
        <v>0</v>
      </c>
    </row>
    <row r="36" spans="1:23" ht="12.75" customHeight="1">
      <c r="A36" s="17" t="s">
        <v>57</v>
      </c>
      <c r="B36" s="18">
        <v>191956000</v>
      </c>
      <c r="C36" s="18">
        <v>-63954000</v>
      </c>
      <c r="D36" s="18"/>
      <c r="E36" s="18">
        <f t="shared" si="18"/>
        <v>128002000</v>
      </c>
      <c r="F36" s="19">
        <v>128002000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38000000</v>
      </c>
      <c r="C38" s="18">
        <v>-3800000</v>
      </c>
      <c r="D38" s="18"/>
      <c r="E38" s="18">
        <f t="shared" si="18"/>
        <v>34200000</v>
      </c>
      <c r="F38" s="19">
        <v>34200000</v>
      </c>
      <c r="G38" s="20">
        <v>34200000</v>
      </c>
      <c r="H38" s="19"/>
      <c r="I38" s="20"/>
      <c r="J38" s="19">
        <v>221000</v>
      </c>
      <c r="K38" s="20"/>
      <c r="L38" s="19">
        <v>4262000</v>
      </c>
      <c r="M38" s="20">
        <v>42698</v>
      </c>
      <c r="N38" s="19"/>
      <c r="O38" s="20"/>
      <c r="P38" s="19">
        <f t="shared" si="19"/>
        <v>4483000</v>
      </c>
      <c r="Q38" s="20">
        <f t="shared" si="20"/>
        <v>42698</v>
      </c>
      <c r="R38" s="21">
        <f t="shared" si="21"/>
        <v>1828.5067873303167</v>
      </c>
      <c r="S38" s="22">
        <f t="shared" si="22"/>
        <v>0</v>
      </c>
      <c r="T38" s="21">
        <f>IF($E38=0,0,($P38/$E38)*100)</f>
        <v>13.108187134502923</v>
      </c>
      <c r="U38" s="23">
        <f>IF($E38=0,0,($Q38/$E38)*100)</f>
        <v>0.12484795321637428</v>
      </c>
      <c r="V38" s="19">
        <v>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385945000</v>
      </c>
      <c r="C40" s="25">
        <f>SUM(C35:C39)</f>
        <v>-109000000</v>
      </c>
      <c r="D40" s="25"/>
      <c r="E40" s="25">
        <f t="shared" si="18"/>
        <v>276945000</v>
      </c>
      <c r="F40" s="26">
        <f aca="true" t="shared" si="23" ref="F40:O40">SUM(F35:F39)</f>
        <v>276945000</v>
      </c>
      <c r="G40" s="27">
        <f t="shared" si="23"/>
        <v>148943000</v>
      </c>
      <c r="H40" s="26">
        <f t="shared" si="23"/>
        <v>32577000</v>
      </c>
      <c r="I40" s="27">
        <f t="shared" si="23"/>
        <v>17318948</v>
      </c>
      <c r="J40" s="26">
        <f t="shared" si="23"/>
        <v>5704000</v>
      </c>
      <c r="K40" s="27">
        <f t="shared" si="23"/>
        <v>9395281</v>
      </c>
      <c r="L40" s="26">
        <f t="shared" si="23"/>
        <v>12662000</v>
      </c>
      <c r="M40" s="27">
        <f t="shared" si="23"/>
        <v>9541509</v>
      </c>
      <c r="N40" s="26">
        <f t="shared" si="23"/>
        <v>0</v>
      </c>
      <c r="O40" s="27">
        <f t="shared" si="23"/>
        <v>0</v>
      </c>
      <c r="P40" s="26">
        <f t="shared" si="19"/>
        <v>50943000</v>
      </c>
      <c r="Q40" s="27">
        <f t="shared" si="20"/>
        <v>36255738</v>
      </c>
      <c r="R40" s="28">
        <f t="shared" si="21"/>
        <v>121.98457223001402</v>
      </c>
      <c r="S40" s="29">
        <f t="shared" si="22"/>
        <v>1.556398366371373</v>
      </c>
      <c r="T40" s="28">
        <f>IF((+$E35+$E38)=0,0,(P40/(+$E35+$E38))*100)</f>
        <v>34.203017261637</v>
      </c>
      <c r="U40" s="30">
        <f>IF((+$E35+$E38)=0,0,(Q40/(+$E35+$E38))*100)</f>
        <v>24.342022115842973</v>
      </c>
      <c r="V40" s="26">
        <f>SUM(V35:V39)</f>
        <v>2970000</v>
      </c>
      <c r="W40" s="27">
        <f>SUM(W35:W39)</f>
        <v>0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24"/>
        <v>0</v>
      </c>
      <c r="F43" s="19">
        <v>0</v>
      </c>
      <c r="G43" s="20">
        <v>0</v>
      </c>
      <c r="H43" s="19"/>
      <c r="I43" s="20"/>
      <c r="J43" s="19"/>
      <c r="K43" s="20"/>
      <c r="L43" s="19"/>
      <c r="M43" s="20"/>
      <c r="N43" s="19"/>
      <c r="O43" s="20"/>
      <c r="P43" s="19">
        <f t="shared" si="25"/>
        <v>0</v>
      </c>
      <c r="Q43" s="20">
        <f t="shared" si="26"/>
        <v>0</v>
      </c>
      <c r="R43" s="21">
        <f t="shared" si="27"/>
        <v>0</v>
      </c>
      <c r="S43" s="22">
        <f t="shared" si="28"/>
        <v>0</v>
      </c>
      <c r="T43" s="21">
        <f t="shared" si="29"/>
        <v>0</v>
      </c>
      <c r="U43" s="23">
        <f t="shared" si="30"/>
        <v>0</v>
      </c>
      <c r="V43" s="19">
        <v>0</v>
      </c>
      <c r="W43" s="20">
        <v>0</v>
      </c>
    </row>
    <row r="44" spans="1:23" ht="12.75" customHeight="1">
      <c r="A44" s="17" t="s">
        <v>64</v>
      </c>
      <c r="B44" s="18">
        <v>1300747000</v>
      </c>
      <c r="C44" s="18">
        <v>-669906000</v>
      </c>
      <c r="D44" s="18"/>
      <c r="E44" s="18">
        <f t="shared" si="24"/>
        <v>630841000</v>
      </c>
      <c r="F44" s="19">
        <v>630841000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165060000</v>
      </c>
      <c r="C51" s="18">
        <v>0</v>
      </c>
      <c r="D51" s="18"/>
      <c r="E51" s="18">
        <f t="shared" si="24"/>
        <v>165060000</v>
      </c>
      <c r="F51" s="19">
        <v>165060000</v>
      </c>
      <c r="G51" s="20">
        <v>165060000</v>
      </c>
      <c r="H51" s="19">
        <v>4418000</v>
      </c>
      <c r="I51" s="20">
        <v>10000344</v>
      </c>
      <c r="J51" s="19">
        <v>25989000</v>
      </c>
      <c r="K51" s="20">
        <v>30059093</v>
      </c>
      <c r="L51" s="19">
        <v>28059000</v>
      </c>
      <c r="M51" s="20">
        <v>37751308</v>
      </c>
      <c r="N51" s="19"/>
      <c r="O51" s="20"/>
      <c r="P51" s="19">
        <f t="shared" si="25"/>
        <v>58466000</v>
      </c>
      <c r="Q51" s="20">
        <f t="shared" si="26"/>
        <v>77810745</v>
      </c>
      <c r="R51" s="21">
        <f t="shared" si="27"/>
        <v>7.964908230405171</v>
      </c>
      <c r="S51" s="22">
        <f t="shared" si="28"/>
        <v>25.59030972757561</v>
      </c>
      <c r="T51" s="21">
        <f t="shared" si="29"/>
        <v>35.42105900884527</v>
      </c>
      <c r="U51" s="23">
        <f t="shared" si="30"/>
        <v>47.14088513267903</v>
      </c>
      <c r="V51" s="19">
        <v>4314000</v>
      </c>
      <c r="W51" s="20">
        <v>0</v>
      </c>
    </row>
    <row r="52" spans="1:23" ht="12.75" customHeight="1">
      <c r="A52" s="17" t="s">
        <v>72</v>
      </c>
      <c r="B52" s="18">
        <v>40000000</v>
      </c>
      <c r="C52" s="18">
        <v>0</v>
      </c>
      <c r="D52" s="18"/>
      <c r="E52" s="18">
        <f t="shared" si="24"/>
        <v>40000000</v>
      </c>
      <c r="F52" s="19">
        <v>40000000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1505807000</v>
      </c>
      <c r="C53" s="25">
        <f>SUM(C42:C52)</f>
        <v>-669906000</v>
      </c>
      <c r="D53" s="25"/>
      <c r="E53" s="25">
        <f t="shared" si="24"/>
        <v>835901000</v>
      </c>
      <c r="F53" s="26">
        <f aca="true" t="shared" si="31" ref="F53:O53">SUM(F42:F52)</f>
        <v>835901000</v>
      </c>
      <c r="G53" s="27">
        <f t="shared" si="31"/>
        <v>165060000</v>
      </c>
      <c r="H53" s="26">
        <f t="shared" si="31"/>
        <v>4418000</v>
      </c>
      <c r="I53" s="27">
        <f t="shared" si="31"/>
        <v>10000344</v>
      </c>
      <c r="J53" s="26">
        <f t="shared" si="31"/>
        <v>25989000</v>
      </c>
      <c r="K53" s="27">
        <f t="shared" si="31"/>
        <v>30059093</v>
      </c>
      <c r="L53" s="26">
        <f t="shared" si="31"/>
        <v>28059000</v>
      </c>
      <c r="M53" s="27">
        <f t="shared" si="31"/>
        <v>37751308</v>
      </c>
      <c r="N53" s="26">
        <f t="shared" si="31"/>
        <v>0</v>
      </c>
      <c r="O53" s="27">
        <f t="shared" si="31"/>
        <v>0</v>
      </c>
      <c r="P53" s="26">
        <f t="shared" si="25"/>
        <v>58466000</v>
      </c>
      <c r="Q53" s="27">
        <f t="shared" si="26"/>
        <v>77810745</v>
      </c>
      <c r="R53" s="28">
        <f t="shared" si="27"/>
        <v>7.964908230405171</v>
      </c>
      <c r="S53" s="29">
        <f t="shared" si="28"/>
        <v>25.59030972757561</v>
      </c>
      <c r="T53" s="28">
        <f>IF((+$E43+$E45+$E47+$E48+$E51)=0,0,(P53/(+$E43+$E45+$E47+$E48+$E51))*100)</f>
        <v>35.42105900884527</v>
      </c>
      <c r="U53" s="30">
        <f>IF((+$E43+$E45+$E47+$E48+$E51)=0,0,(Q53/(+$E43+$E45+$E47+$E48+$E51))*100)</f>
        <v>47.14088513267903</v>
      </c>
      <c r="V53" s="26">
        <f>SUM(V42:V52)</f>
        <v>4314000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71337000</v>
      </c>
      <c r="D64" s="18"/>
      <c r="E64" s="18">
        <f t="shared" si="33"/>
        <v>71337000</v>
      </c>
      <c r="F64" s="19">
        <v>71337000</v>
      </c>
      <c r="G64" s="20">
        <v>71337000</v>
      </c>
      <c r="H64" s="19"/>
      <c r="I64" s="20"/>
      <c r="J64" s="19"/>
      <c r="K64" s="20"/>
      <c r="L64" s="19"/>
      <c r="M64" s="20"/>
      <c r="N64" s="19"/>
      <c r="O64" s="20"/>
      <c r="P64" s="19">
        <f t="shared" si="34"/>
        <v>0</v>
      </c>
      <c r="Q64" s="20">
        <f t="shared" si="35"/>
        <v>0</v>
      </c>
      <c r="R64" s="21">
        <f t="shared" si="36"/>
        <v>0</v>
      </c>
      <c r="S64" s="22">
        <f t="shared" si="37"/>
        <v>0</v>
      </c>
      <c r="T64" s="21">
        <f>IF($E64=0,0,($P64/$E64)*100)</f>
        <v>0</v>
      </c>
      <c r="U64" s="23">
        <f>IF($E64=0,0,($Q64/$E64)*100)</f>
        <v>0</v>
      </c>
      <c r="V64" s="19">
        <v>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71337000</v>
      </c>
      <c r="D66" s="25"/>
      <c r="E66" s="25">
        <f t="shared" si="33"/>
        <v>71337000</v>
      </c>
      <c r="F66" s="26">
        <f aca="true" t="shared" si="38" ref="F66:O66">SUM(F61:F65)</f>
        <v>71337000</v>
      </c>
      <c r="G66" s="27">
        <f t="shared" si="38"/>
        <v>71337000</v>
      </c>
      <c r="H66" s="26">
        <f t="shared" si="38"/>
        <v>0</v>
      </c>
      <c r="I66" s="27">
        <f t="shared" si="38"/>
        <v>0</v>
      </c>
      <c r="J66" s="26">
        <f t="shared" si="38"/>
        <v>0</v>
      </c>
      <c r="K66" s="27">
        <f t="shared" si="38"/>
        <v>0</v>
      </c>
      <c r="L66" s="26">
        <f t="shared" si="38"/>
        <v>0</v>
      </c>
      <c r="M66" s="27">
        <f t="shared" si="38"/>
        <v>0</v>
      </c>
      <c r="N66" s="26">
        <f t="shared" si="38"/>
        <v>0</v>
      </c>
      <c r="O66" s="27">
        <f t="shared" si="38"/>
        <v>0</v>
      </c>
      <c r="P66" s="26">
        <f t="shared" si="34"/>
        <v>0</v>
      </c>
      <c r="Q66" s="27">
        <f t="shared" si="35"/>
        <v>0</v>
      </c>
      <c r="R66" s="28">
        <f t="shared" si="36"/>
        <v>0</v>
      </c>
      <c r="S66" s="29">
        <f t="shared" si="37"/>
        <v>0</v>
      </c>
      <c r="T66" s="28">
        <f>IF((+$E61+$E63+$E64++$E65)=0,0,(P66/(+$E61+$E63+$E64+$E65))*100)</f>
        <v>0</v>
      </c>
      <c r="U66" s="30">
        <f>IF((+$E61+$E63+$E65)=0,0,(Q66/(+$E61+$E63+$E65))*100)</f>
        <v>0</v>
      </c>
      <c r="V66" s="26">
        <f>SUM(V61:V65)</f>
        <v>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5033914000</v>
      </c>
      <c r="C67" s="43">
        <f>SUM(C9:C15,C18:C23,C26:C29,C32,C35:C39,C42:C52,C55:C58,C61:C65)</f>
        <v>-1397264000</v>
      </c>
      <c r="D67" s="43"/>
      <c r="E67" s="43">
        <f t="shared" si="33"/>
        <v>3636650000</v>
      </c>
      <c r="F67" s="44">
        <f aca="true" t="shared" si="39" ref="F67:O67">SUM(F9:F15,F18:F23,F26:F29,F32,F35:F39,F42:F52,F55:F58,F61:F65)</f>
        <v>3737369000</v>
      </c>
      <c r="G67" s="45">
        <f t="shared" si="39"/>
        <v>2616572000</v>
      </c>
      <c r="H67" s="44">
        <f t="shared" si="39"/>
        <v>294570000</v>
      </c>
      <c r="I67" s="45">
        <f t="shared" si="39"/>
        <v>220989883</v>
      </c>
      <c r="J67" s="44">
        <f t="shared" si="39"/>
        <v>840001000</v>
      </c>
      <c r="K67" s="45">
        <f t="shared" si="39"/>
        <v>571278704</v>
      </c>
      <c r="L67" s="44">
        <f t="shared" si="39"/>
        <v>954961000</v>
      </c>
      <c r="M67" s="45">
        <f t="shared" si="39"/>
        <v>683225752</v>
      </c>
      <c r="N67" s="44">
        <f t="shared" si="39"/>
        <v>0</v>
      </c>
      <c r="O67" s="45">
        <f t="shared" si="39"/>
        <v>0</v>
      </c>
      <c r="P67" s="44">
        <f t="shared" si="34"/>
        <v>2089532000</v>
      </c>
      <c r="Q67" s="45">
        <f t="shared" si="35"/>
        <v>1475494339</v>
      </c>
      <c r="R67" s="46">
        <f t="shared" si="36"/>
        <v>13.685697993216674</v>
      </c>
      <c r="S67" s="47">
        <f t="shared" si="37"/>
        <v>19.595872770359737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74.72181346473967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52.763782879150625</v>
      </c>
      <c r="V67" s="44">
        <f>SUM(V9:V15,V18:V23,V26:V29,V32,V35:V39,V42:V52,V55:V58,V61:V65)</f>
        <v>324520000</v>
      </c>
      <c r="W67" s="45">
        <f>SUM(W9:W15,W18:W23,W26:W29,W32,W35:W39,W42:W52,W55:W58,W61:W65)</f>
        <v>0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381994000</v>
      </c>
      <c r="C69" s="18">
        <v>-32854000</v>
      </c>
      <c r="D69" s="18"/>
      <c r="E69" s="18">
        <f>$B69+$C69+$D69</f>
        <v>349140000</v>
      </c>
      <c r="F69" s="19">
        <v>349140000</v>
      </c>
      <c r="G69" s="20">
        <v>349140000</v>
      </c>
      <c r="H69" s="19">
        <v>39031000</v>
      </c>
      <c r="I69" s="20">
        <v>36507806</v>
      </c>
      <c r="J69" s="19">
        <v>67686500</v>
      </c>
      <c r="K69" s="20">
        <v>30459303</v>
      </c>
      <c r="L69" s="19">
        <v>41316500</v>
      </c>
      <c r="M69" s="20">
        <v>46566867</v>
      </c>
      <c r="N69" s="19"/>
      <c r="O69" s="20"/>
      <c r="P69" s="19">
        <f>$H69+$J69+$L69+$N69</f>
        <v>148034000</v>
      </c>
      <c r="Q69" s="20">
        <f>$I69+$K69+$M69+$O69</f>
        <v>113533976</v>
      </c>
      <c r="R69" s="21">
        <f>IF($J69=0,0,(($L69-$J69)/$J69)*100)</f>
        <v>-38.959024325382465</v>
      </c>
      <c r="S69" s="22">
        <f>IF($K69=0,0,(($M69-$K69)/$K69)*100)</f>
        <v>52.882247502511795</v>
      </c>
      <c r="T69" s="21">
        <f>IF($E69=0,0,($P69/$E69)*100)</f>
        <v>42.39961047144412</v>
      </c>
      <c r="U69" s="23">
        <f>IF($E69=0,0,($Q69/$E69)*100)</f>
        <v>32.518180672509594</v>
      </c>
      <c r="V69" s="19">
        <v>87459000</v>
      </c>
      <c r="W69" s="20">
        <v>0</v>
      </c>
    </row>
    <row r="70" spans="1:23" ht="12.75" customHeight="1">
      <c r="A70" s="35" t="s">
        <v>40</v>
      </c>
      <c r="B70" s="36">
        <f>B69</f>
        <v>381994000</v>
      </c>
      <c r="C70" s="36">
        <f>C69</f>
        <v>-32854000</v>
      </c>
      <c r="D70" s="36"/>
      <c r="E70" s="36">
        <f>$B70+$C70+$D70</f>
        <v>349140000</v>
      </c>
      <c r="F70" s="37">
        <f aca="true" t="shared" si="40" ref="F70:O70">F69</f>
        <v>349140000</v>
      </c>
      <c r="G70" s="38">
        <f t="shared" si="40"/>
        <v>349140000</v>
      </c>
      <c r="H70" s="37">
        <f t="shared" si="40"/>
        <v>39031000</v>
      </c>
      <c r="I70" s="38">
        <f t="shared" si="40"/>
        <v>36507806</v>
      </c>
      <c r="J70" s="37">
        <f t="shared" si="40"/>
        <v>67686500</v>
      </c>
      <c r="K70" s="38">
        <f t="shared" si="40"/>
        <v>30459303</v>
      </c>
      <c r="L70" s="37">
        <f t="shared" si="40"/>
        <v>41316500</v>
      </c>
      <c r="M70" s="38">
        <f t="shared" si="40"/>
        <v>46566867</v>
      </c>
      <c r="N70" s="37">
        <f t="shared" si="40"/>
        <v>0</v>
      </c>
      <c r="O70" s="38">
        <f t="shared" si="40"/>
        <v>0</v>
      </c>
      <c r="P70" s="37">
        <f>$H70+$J70+$L70+$N70</f>
        <v>148034000</v>
      </c>
      <c r="Q70" s="38">
        <f>$I70+$K70+$M70+$O70</f>
        <v>113533976</v>
      </c>
      <c r="R70" s="39">
        <f>IF($J70=0,0,(($L70-$J70)/$J70)*100)</f>
        <v>-38.959024325382465</v>
      </c>
      <c r="S70" s="40">
        <f>IF($K70=0,0,(($M70-$K70)/$K70)*100)</f>
        <v>52.882247502511795</v>
      </c>
      <c r="T70" s="39">
        <f>IF($E70=0,0,($P70/$E70)*100)</f>
        <v>42.39961047144412</v>
      </c>
      <c r="U70" s="41">
        <f>IF($E70=0,0,($Q70/$E70)*100)</f>
        <v>32.518180672509594</v>
      </c>
      <c r="V70" s="37">
        <f>V69</f>
        <v>87459000</v>
      </c>
      <c r="W70" s="38">
        <f>W69</f>
        <v>0</v>
      </c>
    </row>
    <row r="71" spans="1:23" ht="12.75" customHeight="1">
      <c r="A71" s="42" t="s">
        <v>84</v>
      </c>
      <c r="B71" s="43">
        <f>B69</f>
        <v>381994000</v>
      </c>
      <c r="C71" s="43">
        <f>C69</f>
        <v>-32854000</v>
      </c>
      <c r="D71" s="43"/>
      <c r="E71" s="43">
        <f>$B71+$C71+$D71</f>
        <v>349140000</v>
      </c>
      <c r="F71" s="44">
        <f aca="true" t="shared" si="41" ref="F71:O71">F69</f>
        <v>349140000</v>
      </c>
      <c r="G71" s="45">
        <f t="shared" si="41"/>
        <v>349140000</v>
      </c>
      <c r="H71" s="44">
        <f t="shared" si="41"/>
        <v>39031000</v>
      </c>
      <c r="I71" s="45">
        <f t="shared" si="41"/>
        <v>36507806</v>
      </c>
      <c r="J71" s="44">
        <f t="shared" si="41"/>
        <v>67686500</v>
      </c>
      <c r="K71" s="45">
        <f t="shared" si="41"/>
        <v>30459303</v>
      </c>
      <c r="L71" s="44">
        <f t="shared" si="41"/>
        <v>41316500</v>
      </c>
      <c r="M71" s="45">
        <f t="shared" si="41"/>
        <v>46566867</v>
      </c>
      <c r="N71" s="44">
        <f t="shared" si="41"/>
        <v>0</v>
      </c>
      <c r="O71" s="45">
        <f t="shared" si="41"/>
        <v>0</v>
      </c>
      <c r="P71" s="44">
        <f>$H71+$J71+$L71+$N71</f>
        <v>148034000</v>
      </c>
      <c r="Q71" s="45">
        <f>$I71+$K71+$M71+$O71</f>
        <v>113533976</v>
      </c>
      <c r="R71" s="46">
        <f>IF($J71=0,0,(($L71-$J71)/$J71)*100)</f>
        <v>-38.959024325382465</v>
      </c>
      <c r="S71" s="47">
        <f>IF($K71=0,0,(($M71-$K71)/$K71)*100)</f>
        <v>52.882247502511795</v>
      </c>
      <c r="T71" s="46">
        <f>IF($E71=0,0,($P71/$E71)*100)</f>
        <v>42.39961047144412</v>
      </c>
      <c r="U71" s="50">
        <f>IF($E71=0,0,($Q71/$E71)*100)</f>
        <v>32.518180672509594</v>
      </c>
      <c r="V71" s="44">
        <f>V69</f>
        <v>87459000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5415908000</v>
      </c>
      <c r="C72" s="43">
        <f>SUM(C9:C15,C18:C23,C26:C29,C32,C35:C39,C42:C52,C55:C58,C61:C65,C69)</f>
        <v>-1430118000</v>
      </c>
      <c r="D72" s="43"/>
      <c r="E72" s="43">
        <f>$B72+$C72+$D72</f>
        <v>3985790000</v>
      </c>
      <c r="F72" s="44">
        <f aca="true" t="shared" si="42" ref="F72:O72">SUM(F9:F15,F18:F23,F26:F29,F32,F35:F39,F42:F52,F55:F58,F61:F65,F69)</f>
        <v>4086509000</v>
      </c>
      <c r="G72" s="45">
        <f t="shared" si="42"/>
        <v>2965712000</v>
      </c>
      <c r="H72" s="44">
        <f t="shared" si="42"/>
        <v>333601000</v>
      </c>
      <c r="I72" s="45">
        <f t="shared" si="42"/>
        <v>257497689</v>
      </c>
      <c r="J72" s="44">
        <f t="shared" si="42"/>
        <v>907687500</v>
      </c>
      <c r="K72" s="45">
        <f t="shared" si="42"/>
        <v>601738007</v>
      </c>
      <c r="L72" s="44">
        <f t="shared" si="42"/>
        <v>996277500</v>
      </c>
      <c r="M72" s="45">
        <f t="shared" si="42"/>
        <v>729792619</v>
      </c>
      <c r="N72" s="44">
        <f t="shared" si="42"/>
        <v>0</v>
      </c>
      <c r="O72" s="45">
        <f t="shared" si="42"/>
        <v>0</v>
      </c>
      <c r="P72" s="44">
        <f>$H72+$J72+$L72+$N72</f>
        <v>2237566000</v>
      </c>
      <c r="Q72" s="45">
        <f>$I72+$K72+$M72+$O72</f>
        <v>1589028315</v>
      </c>
      <c r="R72" s="46">
        <f>IF($J72=0,0,(($L72-$J72)/$J72)*100)</f>
        <v>9.759966948977485</v>
      </c>
      <c r="S72" s="47">
        <f>IF($K72=0,0,(($M72-$K72)/$K72)*100)</f>
        <v>21.280791725027267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71.134219557439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53.757396246521814</v>
      </c>
      <c r="V72" s="44">
        <f>SUM(V9:V15,V18:V23,V26:V29,V32,V35:V39,V42:V52,V55:V58,V61:V65,V69)</f>
        <v>411979000</v>
      </c>
      <c r="W72" s="45">
        <f>SUM(W9:W15,W18:W23,W26:W29,W32,W35:W39,W42:W52,W55:W58,W61:W65,W69)</f>
        <v>0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 aca="true" t="shared" si="43" ref="B79:M79">SUM(B80:B83)</f>
        <v>0</v>
      </c>
      <c r="C79" s="84">
        <f t="shared" si="43"/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 t="shared" si="43"/>
        <v>0</v>
      </c>
      <c r="K79" s="84">
        <f t="shared" si="43"/>
        <v>0</v>
      </c>
      <c r="L79" s="84">
        <f t="shared" si="43"/>
        <v>0</v>
      </c>
      <c r="M79" s="85">
        <f t="shared" si="43"/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M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 t="shared" si="51"/>
        <v>0</v>
      </c>
      <c r="K95" s="110">
        <f t="shared" si="51"/>
        <v>0</v>
      </c>
      <c r="L95" s="110">
        <f t="shared" si="51"/>
        <v>0</v>
      </c>
      <c r="M95" s="111">
        <f t="shared" si="51"/>
        <v>0</v>
      </c>
      <c r="N95" s="110"/>
      <c r="O95" s="111"/>
      <c r="P95" s="110"/>
      <c r="Q95" s="111"/>
      <c r="R95" s="112" t="str">
        <f aca="true" t="shared" si="52" ref="R95:R113">IF(L95=0," ",(N95-L95)/L95)</f>
        <v> </v>
      </c>
      <c r="S95" s="112" t="str">
        <f aca="true" t="shared" si="53" ref="S95:S113">IF(M95=0," ",(O95-M95)/M95)</f>
        <v> </v>
      </c>
      <c r="T95" s="112" t="str">
        <f aca="true" t="shared" si="54" ref="T95:T113">IF(E95=0," ",(P95/E95))</f>
        <v> </v>
      </c>
      <c r="U95" s="113" t="str">
        <f aca="true" t="shared" si="55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 aca="true" t="shared" si="56" ref="E96:E110"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3"/>
        <v> </v>
      </c>
      <c r="T96" s="118" t="str">
        <f t="shared" si="54"/>
        <v> </v>
      </c>
      <c r="U96" s="119" t="str">
        <f t="shared" si="55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56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3"/>
        <v> </v>
      </c>
      <c r="T97" s="118" t="str">
        <f t="shared" si="54"/>
        <v> </v>
      </c>
      <c r="U97" s="119" t="str">
        <f t="shared" si="55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6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3"/>
        <v> </v>
      </c>
      <c r="T98" s="118" t="str">
        <f t="shared" si="54"/>
        <v> </v>
      </c>
      <c r="U98" s="119" t="str">
        <f t="shared" si="55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6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3"/>
        <v> </v>
      </c>
      <c r="T99" s="118" t="str">
        <f t="shared" si="54"/>
        <v> </v>
      </c>
      <c r="U99" s="119" t="str">
        <f t="shared" si="55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6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3"/>
        <v> </v>
      </c>
      <c r="T100" s="118" t="str">
        <f t="shared" si="54"/>
        <v> </v>
      </c>
      <c r="U100" s="119" t="str">
        <f t="shared" si="55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6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3"/>
        <v> </v>
      </c>
      <c r="T101" s="118" t="str">
        <f t="shared" si="54"/>
        <v> </v>
      </c>
      <c r="U101" s="119" t="str">
        <f t="shared" si="55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6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3"/>
        <v> </v>
      </c>
      <c r="T102" s="118" t="str">
        <f t="shared" si="54"/>
        <v> </v>
      </c>
      <c r="U102" s="119" t="str">
        <f t="shared" si="55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6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3"/>
        <v> </v>
      </c>
      <c r="T103" s="118" t="str">
        <f t="shared" si="54"/>
        <v> </v>
      </c>
      <c r="U103" s="119" t="str">
        <f t="shared" si="55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6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3"/>
        <v> </v>
      </c>
      <c r="T104" s="118" t="str">
        <f t="shared" si="54"/>
        <v> </v>
      </c>
      <c r="U104" s="119" t="str">
        <f t="shared" si="55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6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3"/>
        <v> </v>
      </c>
      <c r="T105" s="118" t="str">
        <f t="shared" si="54"/>
        <v> </v>
      </c>
      <c r="U105" s="119" t="str">
        <f t="shared" si="55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6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3"/>
        <v> </v>
      </c>
      <c r="T106" s="118" t="str">
        <f t="shared" si="54"/>
        <v> </v>
      </c>
      <c r="U106" s="119" t="str">
        <f t="shared" si="55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6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3"/>
        <v> </v>
      </c>
      <c r="T107" s="118" t="str">
        <f t="shared" si="54"/>
        <v> </v>
      </c>
      <c r="U107" s="119" t="str">
        <f t="shared" si="55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6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3"/>
        <v> </v>
      </c>
      <c r="T108" s="118" t="str">
        <f t="shared" si="54"/>
        <v> </v>
      </c>
      <c r="U108" s="119" t="str">
        <f t="shared" si="55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6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3"/>
        <v> </v>
      </c>
      <c r="T109" s="118" t="str">
        <f t="shared" si="54"/>
        <v> </v>
      </c>
      <c r="U109" s="119" t="str">
        <f t="shared" si="55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6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3"/>
        <v> </v>
      </c>
      <c r="T110" s="118" t="str">
        <f t="shared" si="54"/>
        <v> </v>
      </c>
      <c r="U110" s="119" t="str">
        <f t="shared" si="55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t="shared" si="52"/>
        <v> </v>
      </c>
      <c r="S111" s="113" t="str">
        <f t="shared" si="53"/>
        <v> </v>
      </c>
      <c r="T111" s="112" t="str">
        <f t="shared" si="54"/>
        <v> </v>
      </c>
      <c r="U111" s="113" t="str">
        <f t="shared" si="55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2"/>
        <v> </v>
      </c>
      <c r="S112" s="113" t="str">
        <f t="shared" si="53"/>
        <v> </v>
      </c>
      <c r="T112" s="112" t="str">
        <f t="shared" si="54"/>
        <v> </v>
      </c>
      <c r="U112" s="113" t="str">
        <f t="shared" si="55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 aca="true" t="shared" si="58" ref="B113:Q113">B85</f>
        <v>0</v>
      </c>
      <c r="C113" s="124">
        <f t="shared" si="58"/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2"/>
        <v> </v>
      </c>
      <c r="S113" s="113" t="str">
        <f t="shared" si="53"/>
        <v> </v>
      </c>
      <c r="T113" s="112" t="str">
        <f t="shared" si="54"/>
        <v> </v>
      </c>
      <c r="U113" s="113" t="str">
        <f t="shared" si="55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108400000</v>
      </c>
      <c r="C10" s="18">
        <v>0</v>
      </c>
      <c r="D10" s="18"/>
      <c r="E10" s="18">
        <f aca="true" t="shared" si="0" ref="E10:E16">$B10+$C10+$D10</f>
        <v>108400000</v>
      </c>
      <c r="F10" s="19">
        <v>108400000</v>
      </c>
      <c r="G10" s="20">
        <v>108400000</v>
      </c>
      <c r="H10" s="19">
        <v>14520000</v>
      </c>
      <c r="I10" s="20">
        <v>18783007</v>
      </c>
      <c r="J10" s="19">
        <v>32561000</v>
      </c>
      <c r="K10" s="20">
        <v>21030202</v>
      </c>
      <c r="L10" s="19">
        <v>18776000</v>
      </c>
      <c r="M10" s="20">
        <v>-423180</v>
      </c>
      <c r="N10" s="19"/>
      <c r="O10" s="20"/>
      <c r="P10" s="19">
        <f aca="true" t="shared" si="1" ref="P10:P16">$H10+$J10+$L10+$N10</f>
        <v>65857000</v>
      </c>
      <c r="Q10" s="20">
        <f aca="true" t="shared" si="2" ref="Q10:Q16">$I10+$K10+$M10+$O10</f>
        <v>39390029</v>
      </c>
      <c r="R10" s="21">
        <f aca="true" t="shared" si="3" ref="R10:R16">IF($J10=0,0,(($L10-$J10)/$J10)*100)</f>
        <v>-42.335923343877646</v>
      </c>
      <c r="S10" s="22">
        <f aca="true" t="shared" si="4" ref="S10:S16">IF($K10=0,0,(($M10-$K10)/$K10)*100)</f>
        <v>-102.01224885999669</v>
      </c>
      <c r="T10" s="21">
        <f aca="true" t="shared" si="5" ref="T10:T15">IF($E10=0,0,($P10/$E10)*100)</f>
        <v>60.753690036900366</v>
      </c>
      <c r="U10" s="23">
        <f aca="true" t="shared" si="6" ref="U10:U15">IF($E10=0,0,($Q10/$E10)*100)</f>
        <v>36.33766512915129</v>
      </c>
      <c r="V10" s="19">
        <v>776000</v>
      </c>
      <c r="W10" s="20">
        <v>0</v>
      </c>
    </row>
    <row r="11" spans="1:23" ht="12.75" customHeight="1">
      <c r="A11" s="17" t="s">
        <v>35</v>
      </c>
      <c r="B11" s="18">
        <v>38500000</v>
      </c>
      <c r="C11" s="18">
        <v>-3100000</v>
      </c>
      <c r="D11" s="18"/>
      <c r="E11" s="18">
        <f t="shared" si="0"/>
        <v>35400000</v>
      </c>
      <c r="F11" s="19">
        <v>35400000</v>
      </c>
      <c r="G11" s="20">
        <v>35400000</v>
      </c>
      <c r="H11" s="19">
        <v>5340000</v>
      </c>
      <c r="I11" s="20">
        <v>15997860</v>
      </c>
      <c r="J11" s="19">
        <v>7241000</v>
      </c>
      <c r="K11" s="20">
        <v>1517807</v>
      </c>
      <c r="L11" s="19">
        <v>5487000</v>
      </c>
      <c r="M11" s="20">
        <v>1238263</v>
      </c>
      <c r="N11" s="19"/>
      <c r="O11" s="20"/>
      <c r="P11" s="19">
        <f t="shared" si="1"/>
        <v>18068000</v>
      </c>
      <c r="Q11" s="20">
        <f t="shared" si="2"/>
        <v>18753930</v>
      </c>
      <c r="R11" s="21">
        <f t="shared" si="3"/>
        <v>-24.223173594807346</v>
      </c>
      <c r="S11" s="22">
        <f t="shared" si="4"/>
        <v>-18.41762490224383</v>
      </c>
      <c r="T11" s="21">
        <f t="shared" si="5"/>
        <v>51.039548022598865</v>
      </c>
      <c r="U11" s="23">
        <f t="shared" si="6"/>
        <v>52.97720338983051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46464000</v>
      </c>
      <c r="C12" s="18">
        <v>0</v>
      </c>
      <c r="D12" s="18"/>
      <c r="E12" s="18">
        <f t="shared" si="0"/>
        <v>46464000</v>
      </c>
      <c r="F12" s="19">
        <v>0</v>
      </c>
      <c r="G12" s="20">
        <v>0</v>
      </c>
      <c r="H12" s="19"/>
      <c r="I12" s="20">
        <v>1404997</v>
      </c>
      <c r="J12" s="19"/>
      <c r="K12" s="20">
        <v>-1375744</v>
      </c>
      <c r="L12" s="19"/>
      <c r="M12" s="20">
        <v>32692279</v>
      </c>
      <c r="N12" s="19"/>
      <c r="O12" s="20"/>
      <c r="P12" s="19">
        <f t="shared" si="1"/>
        <v>0</v>
      </c>
      <c r="Q12" s="20">
        <f t="shared" si="2"/>
        <v>32721532</v>
      </c>
      <c r="R12" s="21">
        <f t="shared" si="3"/>
        <v>0</v>
      </c>
      <c r="S12" s="22">
        <f t="shared" si="4"/>
        <v>-2476.3344779261256</v>
      </c>
      <c r="T12" s="21">
        <f t="shared" si="5"/>
        <v>0</v>
      </c>
      <c r="U12" s="23">
        <f t="shared" si="6"/>
        <v>70.423407369146</v>
      </c>
      <c r="V12" s="19">
        <v>0</v>
      </c>
      <c r="W12" s="20">
        <v>0</v>
      </c>
    </row>
    <row r="13" spans="1:23" ht="12.75" customHeight="1">
      <c r="A13" s="17" t="s">
        <v>37</v>
      </c>
      <c r="B13" s="18">
        <v>110000000</v>
      </c>
      <c r="C13" s="18">
        <v>9000000</v>
      </c>
      <c r="D13" s="18"/>
      <c r="E13" s="18">
        <f t="shared" si="0"/>
        <v>119000000</v>
      </c>
      <c r="F13" s="19">
        <v>119000000</v>
      </c>
      <c r="G13" s="20">
        <v>119000000</v>
      </c>
      <c r="H13" s="19">
        <v>13556000</v>
      </c>
      <c r="I13" s="20">
        <v>32361776</v>
      </c>
      <c r="J13" s="19">
        <v>34222000</v>
      </c>
      <c r="K13" s="20">
        <v>26786509</v>
      </c>
      <c r="L13" s="19">
        <v>15129000</v>
      </c>
      <c r="M13" s="20">
        <v>-8489596</v>
      </c>
      <c r="N13" s="19"/>
      <c r="O13" s="20"/>
      <c r="P13" s="19">
        <f t="shared" si="1"/>
        <v>62907000</v>
      </c>
      <c r="Q13" s="20">
        <f t="shared" si="2"/>
        <v>50658689</v>
      </c>
      <c r="R13" s="21">
        <f t="shared" si="3"/>
        <v>-55.791596049325</v>
      </c>
      <c r="S13" s="22">
        <f t="shared" si="4"/>
        <v>-131.69355140679212</v>
      </c>
      <c r="T13" s="21">
        <f t="shared" si="5"/>
        <v>52.86302521008403</v>
      </c>
      <c r="U13" s="23">
        <f t="shared" si="6"/>
        <v>42.570326890756306</v>
      </c>
      <c r="V13" s="19">
        <v>0</v>
      </c>
      <c r="W13" s="20">
        <v>0</v>
      </c>
    </row>
    <row r="14" spans="1:23" ht="12.75" customHeight="1">
      <c r="A14" s="17" t="s">
        <v>38</v>
      </c>
      <c r="B14" s="18">
        <v>6000000</v>
      </c>
      <c r="C14" s="18">
        <v>0</v>
      </c>
      <c r="D14" s="18"/>
      <c r="E14" s="18">
        <f t="shared" si="0"/>
        <v>6000000</v>
      </c>
      <c r="F14" s="19">
        <v>6000000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227268000</v>
      </c>
      <c r="C15" s="18">
        <v>-2796000</v>
      </c>
      <c r="D15" s="18"/>
      <c r="E15" s="18">
        <f t="shared" si="0"/>
        <v>224472000</v>
      </c>
      <c r="F15" s="19">
        <v>224472000</v>
      </c>
      <c r="G15" s="20">
        <v>224472000</v>
      </c>
      <c r="H15" s="19">
        <v>30138000</v>
      </c>
      <c r="I15" s="20">
        <v>23880583</v>
      </c>
      <c r="J15" s="19">
        <v>31354000</v>
      </c>
      <c r="K15" s="20">
        <v>24315563</v>
      </c>
      <c r="L15" s="19">
        <v>38285000</v>
      </c>
      <c r="M15" s="20">
        <v>13327700</v>
      </c>
      <c r="N15" s="19"/>
      <c r="O15" s="20"/>
      <c r="P15" s="19">
        <f t="shared" si="1"/>
        <v>99777000</v>
      </c>
      <c r="Q15" s="20">
        <f t="shared" si="2"/>
        <v>61523846</v>
      </c>
      <c r="R15" s="21">
        <f t="shared" si="3"/>
        <v>22.10563245518913</v>
      </c>
      <c r="S15" s="22">
        <f t="shared" si="4"/>
        <v>-45.18860204881952</v>
      </c>
      <c r="T15" s="21">
        <f t="shared" si="5"/>
        <v>44.44964182615204</v>
      </c>
      <c r="U15" s="23">
        <f t="shared" si="6"/>
        <v>27.40824958123953</v>
      </c>
      <c r="V15" s="19">
        <v>0</v>
      </c>
      <c r="W15" s="20">
        <v>0</v>
      </c>
    </row>
    <row r="16" spans="1:23" ht="12.75" customHeight="1">
      <c r="A16" s="24" t="s">
        <v>40</v>
      </c>
      <c r="B16" s="25">
        <f>SUM(B9:B15)</f>
        <v>536632000</v>
      </c>
      <c r="C16" s="25">
        <f>SUM(C9:C15)</f>
        <v>3104000</v>
      </c>
      <c r="D16" s="25"/>
      <c r="E16" s="25">
        <f t="shared" si="0"/>
        <v>539736000</v>
      </c>
      <c r="F16" s="26">
        <f aca="true" t="shared" si="7" ref="F16:O16">SUM(F9:F15)</f>
        <v>493272000</v>
      </c>
      <c r="G16" s="27">
        <f t="shared" si="7"/>
        <v>487272000</v>
      </c>
      <c r="H16" s="26">
        <f t="shared" si="7"/>
        <v>63554000</v>
      </c>
      <c r="I16" s="27">
        <f t="shared" si="7"/>
        <v>92428223</v>
      </c>
      <c r="J16" s="26">
        <f t="shared" si="7"/>
        <v>105378000</v>
      </c>
      <c r="K16" s="27">
        <f t="shared" si="7"/>
        <v>72274337</v>
      </c>
      <c r="L16" s="26">
        <f t="shared" si="7"/>
        <v>77677000</v>
      </c>
      <c r="M16" s="27">
        <f t="shared" si="7"/>
        <v>38345466</v>
      </c>
      <c r="N16" s="26">
        <f t="shared" si="7"/>
        <v>0</v>
      </c>
      <c r="O16" s="27">
        <f t="shared" si="7"/>
        <v>0</v>
      </c>
      <c r="P16" s="26">
        <f t="shared" si="1"/>
        <v>246609000</v>
      </c>
      <c r="Q16" s="27">
        <f t="shared" si="2"/>
        <v>203048026</v>
      </c>
      <c r="R16" s="28">
        <f t="shared" si="3"/>
        <v>-26.287270587788726</v>
      </c>
      <c r="S16" s="29">
        <f t="shared" si="4"/>
        <v>-46.944562078791535</v>
      </c>
      <c r="T16" s="28">
        <f>IF((SUM($E9:$E13)+$E15)=0,0,(P16/(SUM($E9:$E13)+$E15)*100))</f>
        <v>46.20430325104546</v>
      </c>
      <c r="U16" s="30">
        <f>IF((SUM($E9:$E13)+$E15)=0,0,(Q16/(SUM($E9:$E13)+$E15)*100))</f>
        <v>38.04278257415651</v>
      </c>
      <c r="V16" s="26">
        <f>SUM(V9:V15)</f>
        <v>776000</v>
      </c>
      <c r="W16" s="27">
        <f>SUM(W9:W15)</f>
        <v>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12500000</v>
      </c>
      <c r="C19" s="18">
        <v>-795000</v>
      </c>
      <c r="D19" s="18"/>
      <c r="E19" s="18">
        <f t="shared" si="8"/>
        <v>11705000</v>
      </c>
      <c r="F19" s="19">
        <v>11705000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47499000</v>
      </c>
      <c r="C20" s="18">
        <v>0</v>
      </c>
      <c r="D20" s="18"/>
      <c r="E20" s="18">
        <f t="shared" si="8"/>
        <v>47499000</v>
      </c>
      <c r="F20" s="19">
        <v>47499000</v>
      </c>
      <c r="G20" s="20">
        <v>47499000</v>
      </c>
      <c r="H20" s="19">
        <v>1708000</v>
      </c>
      <c r="I20" s="20">
        <v>1696973</v>
      </c>
      <c r="J20" s="19"/>
      <c r="K20" s="20">
        <v>5110346</v>
      </c>
      <c r="L20" s="19"/>
      <c r="M20" s="20">
        <v>4972943</v>
      </c>
      <c r="N20" s="19"/>
      <c r="O20" s="20"/>
      <c r="P20" s="19">
        <f t="shared" si="9"/>
        <v>1708000</v>
      </c>
      <c r="Q20" s="20">
        <f t="shared" si="10"/>
        <v>11780262</v>
      </c>
      <c r="R20" s="21">
        <f t="shared" si="11"/>
        <v>0</v>
      </c>
      <c r="S20" s="22">
        <f t="shared" si="12"/>
        <v>-2.6887220552189617</v>
      </c>
      <c r="T20" s="21">
        <f t="shared" si="13"/>
        <v>3.595865176108971</v>
      </c>
      <c r="U20" s="23">
        <f t="shared" si="14"/>
        <v>24.80107370681488</v>
      </c>
      <c r="V20" s="19">
        <v>7741000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59999000</v>
      </c>
      <c r="C24" s="25">
        <f>SUM(C18:C23)</f>
        <v>-795000</v>
      </c>
      <c r="D24" s="25"/>
      <c r="E24" s="25">
        <f t="shared" si="8"/>
        <v>59204000</v>
      </c>
      <c r="F24" s="26">
        <f aca="true" t="shared" si="15" ref="F24:O24">SUM(F18:F23)</f>
        <v>59204000</v>
      </c>
      <c r="G24" s="27">
        <f t="shared" si="15"/>
        <v>47499000</v>
      </c>
      <c r="H24" s="26">
        <f t="shared" si="15"/>
        <v>1708000</v>
      </c>
      <c r="I24" s="27">
        <f t="shared" si="15"/>
        <v>1696973</v>
      </c>
      <c r="J24" s="26">
        <f t="shared" si="15"/>
        <v>0</v>
      </c>
      <c r="K24" s="27">
        <f t="shared" si="15"/>
        <v>5110346</v>
      </c>
      <c r="L24" s="26">
        <f t="shared" si="15"/>
        <v>0</v>
      </c>
      <c r="M24" s="27">
        <f t="shared" si="15"/>
        <v>4972943</v>
      </c>
      <c r="N24" s="26">
        <f t="shared" si="15"/>
        <v>0</v>
      </c>
      <c r="O24" s="27">
        <f t="shared" si="15"/>
        <v>0</v>
      </c>
      <c r="P24" s="26">
        <f t="shared" si="9"/>
        <v>1708000</v>
      </c>
      <c r="Q24" s="27">
        <f t="shared" si="10"/>
        <v>11780262</v>
      </c>
      <c r="R24" s="28">
        <f t="shared" si="11"/>
        <v>0</v>
      </c>
      <c r="S24" s="29">
        <f t="shared" si="12"/>
        <v>-2.6887220552189617</v>
      </c>
      <c r="T24" s="28">
        <f>IF(($E24-$E19-$E23)=0,0,($P24/($E24-$E19-$E23))*100)</f>
        <v>3.595865176108971</v>
      </c>
      <c r="U24" s="30">
        <f>IF(($E24-$E19-$E23)=0,0,($Q24/($E24-$E19-$E23))*100)</f>
        <v>24.80107370681488</v>
      </c>
      <c r="V24" s="26">
        <f>SUM(V18:V23)</f>
        <v>7741000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783643000</v>
      </c>
      <c r="C28" s="18">
        <v>-27048000</v>
      </c>
      <c r="D28" s="18"/>
      <c r="E28" s="18">
        <f>$B28+$C28+$D28</f>
        <v>756595000</v>
      </c>
      <c r="F28" s="19">
        <v>659256000</v>
      </c>
      <c r="G28" s="20">
        <v>756595000</v>
      </c>
      <c r="H28" s="19">
        <v>94003000</v>
      </c>
      <c r="I28" s="20">
        <v>628873819</v>
      </c>
      <c r="J28" s="19">
        <v>210443900</v>
      </c>
      <c r="K28" s="20">
        <v>140352793</v>
      </c>
      <c r="L28" s="19">
        <v>186808500</v>
      </c>
      <c r="M28" s="20">
        <v>186609070</v>
      </c>
      <c r="N28" s="19"/>
      <c r="O28" s="20"/>
      <c r="P28" s="19">
        <f>$H28+$J28+$L28+$N28</f>
        <v>491255400</v>
      </c>
      <c r="Q28" s="20">
        <f>$I28+$K28+$M28+$O28</f>
        <v>955835682</v>
      </c>
      <c r="R28" s="21">
        <f>IF($J28=0,0,(($L28-$J28)/$J28)*100)</f>
        <v>-11.231211738615375</v>
      </c>
      <c r="S28" s="22">
        <f>IF($K28=0,0,(($M28-$K28)/$K28)*100)</f>
        <v>32.95714749331707</v>
      </c>
      <c r="T28" s="21">
        <f>IF($E28=0,0,($P28/$E28)*100)</f>
        <v>64.92977088138304</v>
      </c>
      <c r="U28" s="23">
        <f>IF($E28=0,0,($Q28/$E28)*100)</f>
        <v>126.33386184154006</v>
      </c>
      <c r="V28" s="19">
        <v>94578000</v>
      </c>
      <c r="W28" s="20">
        <v>0</v>
      </c>
    </row>
    <row r="29" spans="1:23" ht="12.75" customHeight="1">
      <c r="A29" s="17" t="s">
        <v>52</v>
      </c>
      <c r="B29" s="18">
        <v>24382000</v>
      </c>
      <c r="C29" s="18">
        <v>0</v>
      </c>
      <c r="D29" s="18"/>
      <c r="E29" s="18">
        <f>$B29+$C29+$D29</f>
        <v>24382000</v>
      </c>
      <c r="F29" s="19">
        <v>24382000</v>
      </c>
      <c r="G29" s="20">
        <v>24382000</v>
      </c>
      <c r="H29" s="19">
        <v>3087000</v>
      </c>
      <c r="I29" s="20">
        <v>2597127</v>
      </c>
      <c r="J29" s="19">
        <v>2742000</v>
      </c>
      <c r="K29" s="20">
        <v>3284619</v>
      </c>
      <c r="L29" s="19">
        <v>5055000</v>
      </c>
      <c r="M29" s="20">
        <v>3015877</v>
      </c>
      <c r="N29" s="19"/>
      <c r="O29" s="20"/>
      <c r="P29" s="19">
        <f>$H29+$J29+$L29+$N29</f>
        <v>10884000</v>
      </c>
      <c r="Q29" s="20">
        <f>$I29+$K29+$M29+$O29</f>
        <v>8897623</v>
      </c>
      <c r="R29" s="21">
        <f>IF($J29=0,0,(($L29-$J29)/$J29)*100)</f>
        <v>84.35448577680525</v>
      </c>
      <c r="S29" s="22">
        <f>IF($K29=0,0,(($M29-$K29)/$K29)*100)</f>
        <v>-8.181831743651243</v>
      </c>
      <c r="T29" s="21">
        <f>IF($E29=0,0,($P29/$E29)*100)</f>
        <v>44.639488146993685</v>
      </c>
      <c r="U29" s="23">
        <f>IF($E29=0,0,($Q29/$E29)*100)</f>
        <v>36.492588795012715</v>
      </c>
      <c r="V29" s="19">
        <v>154000</v>
      </c>
      <c r="W29" s="20">
        <v>0</v>
      </c>
    </row>
    <row r="30" spans="1:23" ht="12.75" customHeight="1">
      <c r="A30" s="24" t="s">
        <v>40</v>
      </c>
      <c r="B30" s="25">
        <f>SUM(B26:B29)</f>
        <v>808025000</v>
      </c>
      <c r="C30" s="25">
        <f>SUM(C26:C29)</f>
        <v>-27048000</v>
      </c>
      <c r="D30" s="25"/>
      <c r="E30" s="25">
        <f>$B30+$C30+$D30</f>
        <v>780977000</v>
      </c>
      <c r="F30" s="26">
        <f aca="true" t="shared" si="16" ref="F30:O30">SUM(F26:F29)</f>
        <v>683638000</v>
      </c>
      <c r="G30" s="27">
        <f t="shared" si="16"/>
        <v>780977000</v>
      </c>
      <c r="H30" s="26">
        <f t="shared" si="16"/>
        <v>97090000</v>
      </c>
      <c r="I30" s="27">
        <f t="shared" si="16"/>
        <v>631470946</v>
      </c>
      <c r="J30" s="26">
        <f t="shared" si="16"/>
        <v>213185900</v>
      </c>
      <c r="K30" s="27">
        <f t="shared" si="16"/>
        <v>143637412</v>
      </c>
      <c r="L30" s="26">
        <f t="shared" si="16"/>
        <v>191863500</v>
      </c>
      <c r="M30" s="27">
        <f t="shared" si="16"/>
        <v>189624947</v>
      </c>
      <c r="N30" s="26">
        <f t="shared" si="16"/>
        <v>0</v>
      </c>
      <c r="O30" s="27">
        <f t="shared" si="16"/>
        <v>0</v>
      </c>
      <c r="P30" s="26">
        <f>$H30+$J30+$L30+$N30</f>
        <v>502139400</v>
      </c>
      <c r="Q30" s="27">
        <f>$I30+$K30+$M30+$O30</f>
        <v>964733305</v>
      </c>
      <c r="R30" s="28">
        <f>IF($J30=0,0,(($L30-$J30)/$J30)*100)</f>
        <v>-10.001787172603818</v>
      </c>
      <c r="S30" s="29">
        <f>IF($K30=0,0,(($M30-$K30)/$K30)*100)</f>
        <v>32.01640461191267</v>
      </c>
      <c r="T30" s="28">
        <f>IF($E30=0,0,($P30/$E30)*100)</f>
        <v>64.2963109028819</v>
      </c>
      <c r="U30" s="30">
        <f>IF($E30=0,0,($Q30/$E30)*100)</f>
        <v>123.5290290239021</v>
      </c>
      <c r="V30" s="26">
        <f>SUM(V26:V29)</f>
        <v>94732000</v>
      </c>
      <c r="W30" s="27">
        <f>SUM(W26:W29)</f>
        <v>0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222436000</v>
      </c>
      <c r="C32" s="18">
        <v>0</v>
      </c>
      <c r="D32" s="18"/>
      <c r="E32" s="18">
        <f>$B32+$C32+$D32</f>
        <v>222436000</v>
      </c>
      <c r="F32" s="19">
        <v>222436000</v>
      </c>
      <c r="G32" s="20">
        <v>222436000</v>
      </c>
      <c r="H32" s="19">
        <v>100629000</v>
      </c>
      <c r="I32" s="20">
        <v>98972500</v>
      </c>
      <c r="J32" s="19">
        <v>34527000</v>
      </c>
      <c r="K32" s="20">
        <v>66185312</v>
      </c>
      <c r="L32" s="19">
        <v>62810000</v>
      </c>
      <c r="M32" s="20">
        <v>42572115</v>
      </c>
      <c r="N32" s="19"/>
      <c r="O32" s="20"/>
      <c r="P32" s="19">
        <f>$H32+$J32+$L32+$N32</f>
        <v>197966000</v>
      </c>
      <c r="Q32" s="20">
        <f>$I32+$K32+$M32+$O32</f>
        <v>207729927</v>
      </c>
      <c r="R32" s="21">
        <f>IF($J32=0,0,(($L32-$J32)/$J32)*100)</f>
        <v>81.91560228227185</v>
      </c>
      <c r="S32" s="22">
        <f>IF($K32=0,0,(($M32-$K32)/$K32)*100)</f>
        <v>-35.67739772836608</v>
      </c>
      <c r="T32" s="21">
        <f>IF($E32=0,0,($P32/$E32)*100)</f>
        <v>88.99908288226726</v>
      </c>
      <c r="U32" s="23">
        <f>IF($E32=0,0,($Q32/$E32)*100)</f>
        <v>93.3886272905465</v>
      </c>
      <c r="V32" s="19">
        <v>99000</v>
      </c>
      <c r="W32" s="20">
        <v>0</v>
      </c>
    </row>
    <row r="33" spans="1:23" ht="12.75" customHeight="1">
      <c r="A33" s="24" t="s">
        <v>40</v>
      </c>
      <c r="B33" s="25">
        <f>B32</f>
        <v>222436000</v>
      </c>
      <c r="C33" s="25">
        <f>C32</f>
        <v>0</v>
      </c>
      <c r="D33" s="25"/>
      <c r="E33" s="25">
        <f>$B33+$C33+$D33</f>
        <v>222436000</v>
      </c>
      <c r="F33" s="26">
        <f aca="true" t="shared" si="17" ref="F33:O33">F32</f>
        <v>222436000</v>
      </c>
      <c r="G33" s="27">
        <f t="shared" si="17"/>
        <v>222436000</v>
      </c>
      <c r="H33" s="26">
        <f t="shared" si="17"/>
        <v>100629000</v>
      </c>
      <c r="I33" s="27">
        <f t="shared" si="17"/>
        <v>98972500</v>
      </c>
      <c r="J33" s="26">
        <f t="shared" si="17"/>
        <v>34527000</v>
      </c>
      <c r="K33" s="27">
        <f t="shared" si="17"/>
        <v>66185312</v>
      </c>
      <c r="L33" s="26">
        <f t="shared" si="17"/>
        <v>62810000</v>
      </c>
      <c r="M33" s="27">
        <f t="shared" si="17"/>
        <v>42572115</v>
      </c>
      <c r="N33" s="26">
        <f t="shared" si="17"/>
        <v>0</v>
      </c>
      <c r="O33" s="27">
        <f t="shared" si="17"/>
        <v>0</v>
      </c>
      <c r="P33" s="26">
        <f>$H33+$J33+$L33+$N33</f>
        <v>197966000</v>
      </c>
      <c r="Q33" s="27">
        <f>$I33+$K33+$M33+$O33</f>
        <v>207729927</v>
      </c>
      <c r="R33" s="28">
        <f>IF($J33=0,0,(($L33-$J33)/$J33)*100)</f>
        <v>81.91560228227185</v>
      </c>
      <c r="S33" s="29">
        <f>IF($K33=0,0,(($M33-$K33)/$K33)*100)</f>
        <v>-35.67739772836608</v>
      </c>
      <c r="T33" s="28">
        <f>IF($E33=0,0,($P33/$E33)*100)</f>
        <v>88.99908288226726</v>
      </c>
      <c r="U33" s="30">
        <f>IF($E33=0,0,($Q33/$E33)*100)</f>
        <v>93.3886272905465</v>
      </c>
      <c r="V33" s="26">
        <f>V32</f>
        <v>99000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348131000</v>
      </c>
      <c r="C35" s="18">
        <v>-88767000</v>
      </c>
      <c r="D35" s="18"/>
      <c r="E35" s="18">
        <f aca="true" t="shared" si="18" ref="E35:E40">$B35+$C35+$D35</f>
        <v>259364000</v>
      </c>
      <c r="F35" s="19">
        <v>259364000</v>
      </c>
      <c r="G35" s="20">
        <v>259364000</v>
      </c>
      <c r="H35" s="19">
        <v>13947000</v>
      </c>
      <c r="I35" s="20">
        <v>-114062534</v>
      </c>
      <c r="J35" s="19">
        <v>15649000</v>
      </c>
      <c r="K35" s="20">
        <v>23163840</v>
      </c>
      <c r="L35" s="19">
        <v>74227000</v>
      </c>
      <c r="M35" s="20">
        <v>41508755</v>
      </c>
      <c r="N35" s="19"/>
      <c r="O35" s="20"/>
      <c r="P35" s="19">
        <f aca="true" t="shared" si="19" ref="P35:P40">$H35+$J35+$L35+$N35</f>
        <v>103823000</v>
      </c>
      <c r="Q35" s="20">
        <f aca="true" t="shared" si="20" ref="Q35:Q40">$I35+$K35+$M35+$O35</f>
        <v>-49389939</v>
      </c>
      <c r="R35" s="21">
        <f aca="true" t="shared" si="21" ref="R35:R40">IF($J35=0,0,(($L35-$J35)/$J35)*100)</f>
        <v>374.3242379704773</v>
      </c>
      <c r="S35" s="22">
        <f aca="true" t="shared" si="22" ref="S35:S40">IF($K35=0,0,(($M35-$K35)/$K35)*100)</f>
        <v>79.19634654703192</v>
      </c>
      <c r="T35" s="21">
        <f>IF($E35=0,0,($P35/$E35)*100)</f>
        <v>40.029842229453585</v>
      </c>
      <c r="U35" s="23">
        <f>IF($E35=0,0,($Q35/$E35)*100)</f>
        <v>-19.042711787295076</v>
      </c>
      <c r="V35" s="19">
        <v>27789000</v>
      </c>
      <c r="W35" s="20">
        <v>2000</v>
      </c>
    </row>
    <row r="36" spans="1:23" ht="12.75" customHeight="1">
      <c r="A36" s="17" t="s">
        <v>57</v>
      </c>
      <c r="B36" s="18">
        <v>715000000</v>
      </c>
      <c r="C36" s="18">
        <v>-238215000</v>
      </c>
      <c r="D36" s="18"/>
      <c r="E36" s="18">
        <f t="shared" si="18"/>
        <v>476785000</v>
      </c>
      <c r="F36" s="19">
        <v>476785000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22000000</v>
      </c>
      <c r="C38" s="18">
        <v>-4200000</v>
      </c>
      <c r="D38" s="18"/>
      <c r="E38" s="18">
        <f t="shared" si="18"/>
        <v>17800000</v>
      </c>
      <c r="F38" s="19">
        <v>17800000</v>
      </c>
      <c r="G38" s="20">
        <v>17800000</v>
      </c>
      <c r="H38" s="19"/>
      <c r="I38" s="20">
        <v>1950803</v>
      </c>
      <c r="J38" s="19"/>
      <c r="K38" s="20">
        <v>2547251</v>
      </c>
      <c r="L38" s="19">
        <v>2478000</v>
      </c>
      <c r="M38" s="20">
        <v>261188</v>
      </c>
      <c r="N38" s="19"/>
      <c r="O38" s="20"/>
      <c r="P38" s="19">
        <f t="shared" si="19"/>
        <v>2478000</v>
      </c>
      <c r="Q38" s="20">
        <f t="shared" si="20"/>
        <v>4759242</v>
      </c>
      <c r="R38" s="21">
        <f t="shared" si="21"/>
        <v>0</v>
      </c>
      <c r="S38" s="22">
        <f t="shared" si="22"/>
        <v>-89.74627942044188</v>
      </c>
      <c r="T38" s="21">
        <f>IF($E38=0,0,($P38/$E38)*100)</f>
        <v>13.92134831460674</v>
      </c>
      <c r="U38" s="23">
        <f>IF($E38=0,0,($Q38/$E38)*100)</f>
        <v>26.737314606741574</v>
      </c>
      <c r="V38" s="19">
        <v>2760000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1085131000</v>
      </c>
      <c r="C40" s="25">
        <f>SUM(C35:C39)</f>
        <v>-331182000</v>
      </c>
      <c r="D40" s="25"/>
      <c r="E40" s="25">
        <f t="shared" si="18"/>
        <v>753949000</v>
      </c>
      <c r="F40" s="26">
        <f aca="true" t="shared" si="23" ref="F40:O40">SUM(F35:F39)</f>
        <v>753949000</v>
      </c>
      <c r="G40" s="27">
        <f t="shared" si="23"/>
        <v>277164000</v>
      </c>
      <c r="H40" s="26">
        <f t="shared" si="23"/>
        <v>13947000</v>
      </c>
      <c r="I40" s="27">
        <f t="shared" si="23"/>
        <v>-112111731</v>
      </c>
      <c r="J40" s="26">
        <f t="shared" si="23"/>
        <v>15649000</v>
      </c>
      <c r="K40" s="27">
        <f t="shared" si="23"/>
        <v>25711091</v>
      </c>
      <c r="L40" s="26">
        <f t="shared" si="23"/>
        <v>76705000</v>
      </c>
      <c r="M40" s="27">
        <f t="shared" si="23"/>
        <v>41769943</v>
      </c>
      <c r="N40" s="26">
        <f t="shared" si="23"/>
        <v>0</v>
      </c>
      <c r="O40" s="27">
        <f t="shared" si="23"/>
        <v>0</v>
      </c>
      <c r="P40" s="26">
        <f t="shared" si="19"/>
        <v>106301000</v>
      </c>
      <c r="Q40" s="27">
        <f t="shared" si="20"/>
        <v>-44630697</v>
      </c>
      <c r="R40" s="28">
        <f t="shared" si="21"/>
        <v>390.1591155984408</v>
      </c>
      <c r="S40" s="29">
        <f t="shared" si="22"/>
        <v>62.45885092935185</v>
      </c>
      <c r="T40" s="28">
        <f>IF((+$E35+$E38)=0,0,(P40/(+$E35+$E38))*100)</f>
        <v>38.35310502085408</v>
      </c>
      <c r="U40" s="30">
        <f>IF((+$E35+$E38)=0,0,(Q40/(+$E35+$E38))*100)</f>
        <v>-16.10263129410746</v>
      </c>
      <c r="V40" s="26">
        <f>SUM(V35:V39)</f>
        <v>30549000</v>
      </c>
      <c r="W40" s="27">
        <f>SUM(W35:W39)</f>
        <v>2000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180572000</v>
      </c>
      <c r="C43" s="18">
        <v>39153000</v>
      </c>
      <c r="D43" s="18"/>
      <c r="E43" s="18">
        <f t="shared" si="24"/>
        <v>219725000</v>
      </c>
      <c r="F43" s="19">
        <v>219725000</v>
      </c>
      <c r="G43" s="20">
        <v>219725000</v>
      </c>
      <c r="H43" s="19">
        <v>24318000</v>
      </c>
      <c r="I43" s="20">
        <v>28425162</v>
      </c>
      <c r="J43" s="19">
        <v>16607000</v>
      </c>
      <c r="K43" s="20">
        <v>54215370</v>
      </c>
      <c r="L43" s="19">
        <v>38959000</v>
      </c>
      <c r="M43" s="20">
        <v>25702428</v>
      </c>
      <c r="N43" s="19"/>
      <c r="O43" s="20"/>
      <c r="P43" s="19">
        <f t="shared" si="25"/>
        <v>79884000</v>
      </c>
      <c r="Q43" s="20">
        <f t="shared" si="26"/>
        <v>108342960</v>
      </c>
      <c r="R43" s="21">
        <f t="shared" si="27"/>
        <v>134.59384596856748</v>
      </c>
      <c r="S43" s="22">
        <f t="shared" si="28"/>
        <v>-52.59199005743205</v>
      </c>
      <c r="T43" s="21">
        <f t="shared" si="29"/>
        <v>36.35635453407669</v>
      </c>
      <c r="U43" s="23">
        <f t="shared" si="30"/>
        <v>49.30843554443054</v>
      </c>
      <c r="V43" s="19">
        <v>37731000</v>
      </c>
      <c r="W43" s="20">
        <v>0</v>
      </c>
    </row>
    <row r="44" spans="1:23" ht="12.75" customHeight="1">
      <c r="A44" s="17" t="s">
        <v>64</v>
      </c>
      <c r="B44" s="18">
        <v>591000</v>
      </c>
      <c r="C44" s="18">
        <v>53934000</v>
      </c>
      <c r="D44" s="18"/>
      <c r="E44" s="18">
        <f t="shared" si="24"/>
        <v>54525000</v>
      </c>
      <c r="F44" s="19">
        <v>54525000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831390000</v>
      </c>
      <c r="C51" s="18">
        <v>-20329000</v>
      </c>
      <c r="D51" s="18"/>
      <c r="E51" s="18">
        <f t="shared" si="24"/>
        <v>811061000</v>
      </c>
      <c r="F51" s="19">
        <v>811061000</v>
      </c>
      <c r="G51" s="20">
        <v>811061000</v>
      </c>
      <c r="H51" s="19">
        <v>115985000</v>
      </c>
      <c r="I51" s="20">
        <v>181801341</v>
      </c>
      <c r="J51" s="19">
        <v>199491000</v>
      </c>
      <c r="K51" s="20">
        <v>242169490</v>
      </c>
      <c r="L51" s="19">
        <v>157703000</v>
      </c>
      <c r="M51" s="20">
        <v>180521370</v>
      </c>
      <c r="N51" s="19"/>
      <c r="O51" s="20"/>
      <c r="P51" s="19">
        <f t="shared" si="25"/>
        <v>473179000</v>
      </c>
      <c r="Q51" s="20">
        <f t="shared" si="26"/>
        <v>604492201</v>
      </c>
      <c r="R51" s="21">
        <f t="shared" si="27"/>
        <v>-20.947310906256423</v>
      </c>
      <c r="S51" s="22">
        <f t="shared" si="28"/>
        <v>-25.4566006642703</v>
      </c>
      <c r="T51" s="21">
        <f t="shared" si="29"/>
        <v>58.340741325251734</v>
      </c>
      <c r="U51" s="23">
        <f t="shared" si="30"/>
        <v>74.53104032865592</v>
      </c>
      <c r="V51" s="19">
        <v>29264000</v>
      </c>
      <c r="W51" s="20">
        <v>0</v>
      </c>
    </row>
    <row r="52" spans="1:23" ht="12.75" customHeight="1">
      <c r="A52" s="17" t="s">
        <v>72</v>
      </c>
      <c r="B52" s="18">
        <v>0</v>
      </c>
      <c r="C52" s="18">
        <v>0</v>
      </c>
      <c r="D52" s="18"/>
      <c r="E52" s="18">
        <f t="shared" si="24"/>
        <v>0</v>
      </c>
      <c r="F52" s="19">
        <v>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1012553000</v>
      </c>
      <c r="C53" s="25">
        <f>SUM(C42:C52)</f>
        <v>72758000</v>
      </c>
      <c r="D53" s="25"/>
      <c r="E53" s="25">
        <f t="shared" si="24"/>
        <v>1085311000</v>
      </c>
      <c r="F53" s="26">
        <f aca="true" t="shared" si="31" ref="F53:O53">SUM(F42:F52)</f>
        <v>1085311000</v>
      </c>
      <c r="G53" s="27">
        <f t="shared" si="31"/>
        <v>1030786000</v>
      </c>
      <c r="H53" s="26">
        <f t="shared" si="31"/>
        <v>140303000</v>
      </c>
      <c r="I53" s="27">
        <f t="shared" si="31"/>
        <v>210226503</v>
      </c>
      <c r="J53" s="26">
        <f t="shared" si="31"/>
        <v>216098000</v>
      </c>
      <c r="K53" s="27">
        <f t="shared" si="31"/>
        <v>296384860</v>
      </c>
      <c r="L53" s="26">
        <f t="shared" si="31"/>
        <v>196662000</v>
      </c>
      <c r="M53" s="27">
        <f t="shared" si="31"/>
        <v>206223798</v>
      </c>
      <c r="N53" s="26">
        <f t="shared" si="31"/>
        <v>0</v>
      </c>
      <c r="O53" s="27">
        <f t="shared" si="31"/>
        <v>0</v>
      </c>
      <c r="P53" s="26">
        <f t="shared" si="25"/>
        <v>553063000</v>
      </c>
      <c r="Q53" s="27">
        <f t="shared" si="26"/>
        <v>712835161</v>
      </c>
      <c r="R53" s="28">
        <f t="shared" si="27"/>
        <v>-8.994067506409129</v>
      </c>
      <c r="S53" s="29">
        <f t="shared" si="28"/>
        <v>-30.420265731522182</v>
      </c>
      <c r="T53" s="28">
        <f>IF((+$E43+$E45+$E47+$E48+$E51)=0,0,(P53/(+$E43+$E45+$E47+$E48+$E51))*100)</f>
        <v>53.654492785117384</v>
      </c>
      <c r="U53" s="30">
        <f>IF((+$E43+$E45+$E47+$E48+$E51)=0,0,(Q53/(+$E43+$E45+$E47+$E48+$E51))*100)</f>
        <v>69.15452489653526</v>
      </c>
      <c r="V53" s="26">
        <f>SUM(V42:V52)</f>
        <v>66995000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47494000</v>
      </c>
      <c r="D64" s="18"/>
      <c r="E64" s="18">
        <f t="shared" si="33"/>
        <v>47494000</v>
      </c>
      <c r="F64" s="19">
        <v>47494000</v>
      </c>
      <c r="G64" s="20">
        <v>47494000</v>
      </c>
      <c r="H64" s="19"/>
      <c r="I64" s="20"/>
      <c r="J64" s="19">
        <v>15814000</v>
      </c>
      <c r="K64" s="20"/>
      <c r="L64" s="19"/>
      <c r="M64" s="20"/>
      <c r="N64" s="19"/>
      <c r="O64" s="20"/>
      <c r="P64" s="19">
        <f t="shared" si="34"/>
        <v>15814000</v>
      </c>
      <c r="Q64" s="20">
        <f t="shared" si="35"/>
        <v>0</v>
      </c>
      <c r="R64" s="21">
        <f t="shared" si="36"/>
        <v>-100</v>
      </c>
      <c r="S64" s="22">
        <f t="shared" si="37"/>
        <v>0</v>
      </c>
      <c r="T64" s="21">
        <f>IF($E64=0,0,($P64/$E64)*100)</f>
        <v>33.29683749526256</v>
      </c>
      <c r="U64" s="23">
        <f>IF($E64=0,0,($Q64/$E64)*100)</f>
        <v>0</v>
      </c>
      <c r="V64" s="19">
        <v>32449000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47494000</v>
      </c>
      <c r="D66" s="25"/>
      <c r="E66" s="25">
        <f t="shared" si="33"/>
        <v>47494000</v>
      </c>
      <c r="F66" s="26">
        <f aca="true" t="shared" si="38" ref="F66:O66">SUM(F61:F65)</f>
        <v>47494000</v>
      </c>
      <c r="G66" s="27">
        <f t="shared" si="38"/>
        <v>47494000</v>
      </c>
      <c r="H66" s="26">
        <f t="shared" si="38"/>
        <v>0</v>
      </c>
      <c r="I66" s="27">
        <f t="shared" si="38"/>
        <v>0</v>
      </c>
      <c r="J66" s="26">
        <f t="shared" si="38"/>
        <v>15814000</v>
      </c>
      <c r="K66" s="27">
        <f t="shared" si="38"/>
        <v>0</v>
      </c>
      <c r="L66" s="26">
        <f t="shared" si="38"/>
        <v>0</v>
      </c>
      <c r="M66" s="27">
        <f t="shared" si="38"/>
        <v>0</v>
      </c>
      <c r="N66" s="26">
        <f t="shared" si="38"/>
        <v>0</v>
      </c>
      <c r="O66" s="27">
        <f t="shared" si="38"/>
        <v>0</v>
      </c>
      <c r="P66" s="26">
        <f t="shared" si="34"/>
        <v>15814000</v>
      </c>
      <c r="Q66" s="27">
        <f t="shared" si="35"/>
        <v>0</v>
      </c>
      <c r="R66" s="28">
        <f t="shared" si="36"/>
        <v>-100</v>
      </c>
      <c r="S66" s="29">
        <f t="shared" si="37"/>
        <v>0</v>
      </c>
      <c r="T66" s="28">
        <f>IF((+$E61+$E63+$E64++$E65)=0,0,(P66/(+$E61+$E63+$E64+$E65))*100)</f>
        <v>33.29683749526256</v>
      </c>
      <c r="U66" s="30">
        <f>IF((+$E61+$E63+$E65)=0,0,(Q66/(+$E61+$E63+$E65))*100)</f>
        <v>0</v>
      </c>
      <c r="V66" s="26">
        <f>SUM(V61:V65)</f>
        <v>32449000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3724776000</v>
      </c>
      <c r="C67" s="43">
        <f>SUM(C9:C15,C18:C23,C26:C29,C32,C35:C39,C42:C52,C55:C58,C61:C65)</f>
        <v>-235669000</v>
      </c>
      <c r="D67" s="43"/>
      <c r="E67" s="43">
        <f t="shared" si="33"/>
        <v>3489107000</v>
      </c>
      <c r="F67" s="44">
        <f aca="true" t="shared" si="39" ref="F67:O67">SUM(F9:F15,F18:F23,F26:F29,F32,F35:F39,F42:F52,F55:F58,F61:F65)</f>
        <v>3345304000</v>
      </c>
      <c r="G67" s="45">
        <f t="shared" si="39"/>
        <v>2893628000</v>
      </c>
      <c r="H67" s="44">
        <f t="shared" si="39"/>
        <v>417231000</v>
      </c>
      <c r="I67" s="45">
        <f t="shared" si="39"/>
        <v>922683414</v>
      </c>
      <c r="J67" s="44">
        <f t="shared" si="39"/>
        <v>600651900</v>
      </c>
      <c r="K67" s="45">
        <f t="shared" si="39"/>
        <v>609303358</v>
      </c>
      <c r="L67" s="44">
        <f t="shared" si="39"/>
        <v>605717500</v>
      </c>
      <c r="M67" s="45">
        <f t="shared" si="39"/>
        <v>523509212</v>
      </c>
      <c r="N67" s="44">
        <f t="shared" si="39"/>
        <v>0</v>
      </c>
      <c r="O67" s="45">
        <f t="shared" si="39"/>
        <v>0</v>
      </c>
      <c r="P67" s="44">
        <f t="shared" si="34"/>
        <v>1623600400</v>
      </c>
      <c r="Q67" s="45">
        <f t="shared" si="35"/>
        <v>2055495984</v>
      </c>
      <c r="R67" s="46">
        <f t="shared" si="36"/>
        <v>0.8433503664934715</v>
      </c>
      <c r="S67" s="47">
        <f t="shared" si="37"/>
        <v>-14.080694759604459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55.222775341723995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69.91264164522742</v>
      </c>
      <c r="V67" s="44">
        <f>SUM(V9:V15,V18:V23,V26:V29,V32,V35:V39,V42:V52,V55:V58,V61:V65)</f>
        <v>233341000</v>
      </c>
      <c r="W67" s="45">
        <f>SUM(W9:W15,W18:W23,W26:W29,W32,W35:W39,W42:W52,W55:W58,W61:W65)</f>
        <v>2000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3195369000</v>
      </c>
      <c r="C69" s="18">
        <v>-37053000</v>
      </c>
      <c r="D69" s="18"/>
      <c r="E69" s="18">
        <f>$B69+$C69+$D69</f>
        <v>3158316000</v>
      </c>
      <c r="F69" s="19">
        <v>3158316000</v>
      </c>
      <c r="G69" s="20">
        <v>3158316000</v>
      </c>
      <c r="H69" s="19">
        <v>692148000</v>
      </c>
      <c r="I69" s="20">
        <v>799370421</v>
      </c>
      <c r="J69" s="19">
        <v>1006361000</v>
      </c>
      <c r="K69" s="20">
        <v>1162594258</v>
      </c>
      <c r="L69" s="19">
        <v>628143000</v>
      </c>
      <c r="M69" s="20">
        <v>907685396</v>
      </c>
      <c r="N69" s="19"/>
      <c r="O69" s="20"/>
      <c r="P69" s="19">
        <f>$H69+$J69+$L69+$N69</f>
        <v>2326652000</v>
      </c>
      <c r="Q69" s="20">
        <f>$I69+$K69+$M69+$O69</f>
        <v>2869650075</v>
      </c>
      <c r="R69" s="21">
        <f>IF($J69=0,0,(($L69-$J69)/$J69)*100)</f>
        <v>-37.58273621493679</v>
      </c>
      <c r="S69" s="22">
        <f>IF($K69=0,0,(($M69-$K69)/$K69)*100)</f>
        <v>-21.925866246623077</v>
      </c>
      <c r="T69" s="21">
        <f>IF($E69=0,0,($P69/$E69)*100)</f>
        <v>73.66748609068884</v>
      </c>
      <c r="U69" s="23">
        <f>IF($E69=0,0,($Q69/$E69)*100)</f>
        <v>90.8601316334401</v>
      </c>
      <c r="V69" s="19">
        <v>138151000</v>
      </c>
      <c r="W69" s="20">
        <v>0</v>
      </c>
    </row>
    <row r="70" spans="1:23" ht="12.75" customHeight="1">
      <c r="A70" s="35" t="s">
        <v>40</v>
      </c>
      <c r="B70" s="36">
        <f>B69</f>
        <v>3195369000</v>
      </c>
      <c r="C70" s="36">
        <f>C69</f>
        <v>-37053000</v>
      </c>
      <c r="D70" s="36"/>
      <c r="E70" s="36">
        <f>$B70+$C70+$D70</f>
        <v>3158316000</v>
      </c>
      <c r="F70" s="37">
        <f aca="true" t="shared" si="40" ref="F70:O70">F69</f>
        <v>3158316000</v>
      </c>
      <c r="G70" s="38">
        <f t="shared" si="40"/>
        <v>3158316000</v>
      </c>
      <c r="H70" s="37">
        <f t="shared" si="40"/>
        <v>692148000</v>
      </c>
      <c r="I70" s="38">
        <f t="shared" si="40"/>
        <v>799370421</v>
      </c>
      <c r="J70" s="37">
        <f t="shared" si="40"/>
        <v>1006361000</v>
      </c>
      <c r="K70" s="38">
        <f t="shared" si="40"/>
        <v>1162594258</v>
      </c>
      <c r="L70" s="37">
        <f t="shared" si="40"/>
        <v>628143000</v>
      </c>
      <c r="M70" s="38">
        <f t="shared" si="40"/>
        <v>907685396</v>
      </c>
      <c r="N70" s="37">
        <f t="shared" si="40"/>
        <v>0</v>
      </c>
      <c r="O70" s="38">
        <f t="shared" si="40"/>
        <v>0</v>
      </c>
      <c r="P70" s="37">
        <f>$H70+$J70+$L70+$N70</f>
        <v>2326652000</v>
      </c>
      <c r="Q70" s="38">
        <f>$I70+$K70+$M70+$O70</f>
        <v>2869650075</v>
      </c>
      <c r="R70" s="39">
        <f>IF($J70=0,0,(($L70-$J70)/$J70)*100)</f>
        <v>-37.58273621493679</v>
      </c>
      <c r="S70" s="40">
        <f>IF($K70=0,0,(($M70-$K70)/$K70)*100)</f>
        <v>-21.925866246623077</v>
      </c>
      <c r="T70" s="39">
        <f>IF($E70=0,0,($P70/$E70)*100)</f>
        <v>73.66748609068884</v>
      </c>
      <c r="U70" s="41">
        <f>IF($E70=0,0,($Q70/$E70)*100)</f>
        <v>90.8601316334401</v>
      </c>
      <c r="V70" s="37">
        <f>V69</f>
        <v>138151000</v>
      </c>
      <c r="W70" s="38">
        <f>W69</f>
        <v>0</v>
      </c>
    </row>
    <row r="71" spans="1:23" ht="12.75" customHeight="1">
      <c r="A71" s="42" t="s">
        <v>84</v>
      </c>
      <c r="B71" s="43">
        <f>B69</f>
        <v>3195369000</v>
      </c>
      <c r="C71" s="43">
        <f>C69</f>
        <v>-37053000</v>
      </c>
      <c r="D71" s="43"/>
      <c r="E71" s="43">
        <f>$B71+$C71+$D71</f>
        <v>3158316000</v>
      </c>
      <c r="F71" s="44">
        <f aca="true" t="shared" si="41" ref="F71:O71">F69</f>
        <v>3158316000</v>
      </c>
      <c r="G71" s="45">
        <f t="shared" si="41"/>
        <v>3158316000</v>
      </c>
      <c r="H71" s="44">
        <f t="shared" si="41"/>
        <v>692148000</v>
      </c>
      <c r="I71" s="45">
        <f t="shared" si="41"/>
        <v>799370421</v>
      </c>
      <c r="J71" s="44">
        <f t="shared" si="41"/>
        <v>1006361000</v>
      </c>
      <c r="K71" s="45">
        <f t="shared" si="41"/>
        <v>1162594258</v>
      </c>
      <c r="L71" s="44">
        <f t="shared" si="41"/>
        <v>628143000</v>
      </c>
      <c r="M71" s="45">
        <f t="shared" si="41"/>
        <v>907685396</v>
      </c>
      <c r="N71" s="44">
        <f t="shared" si="41"/>
        <v>0</v>
      </c>
      <c r="O71" s="45">
        <f t="shared" si="41"/>
        <v>0</v>
      </c>
      <c r="P71" s="44">
        <f>$H71+$J71+$L71+$N71</f>
        <v>2326652000</v>
      </c>
      <c r="Q71" s="45">
        <f>$I71+$K71+$M71+$O71</f>
        <v>2869650075</v>
      </c>
      <c r="R71" s="46">
        <f>IF($J71=0,0,(($L71-$J71)/$J71)*100)</f>
        <v>-37.58273621493679</v>
      </c>
      <c r="S71" s="47">
        <f>IF($K71=0,0,(($M71-$K71)/$K71)*100)</f>
        <v>-21.925866246623077</v>
      </c>
      <c r="T71" s="46">
        <f>IF($E71=0,0,($P71/$E71)*100)</f>
        <v>73.66748609068884</v>
      </c>
      <c r="U71" s="50">
        <f>IF($E71=0,0,($Q71/$E71)*100)</f>
        <v>90.8601316334401</v>
      </c>
      <c r="V71" s="44">
        <f>V69</f>
        <v>138151000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6920145000</v>
      </c>
      <c r="C72" s="43">
        <f>SUM(C9:C15,C18:C23,C26:C29,C32,C35:C39,C42:C52,C55:C58,C61:C65,C69)</f>
        <v>-272722000</v>
      </c>
      <c r="D72" s="43"/>
      <c r="E72" s="43">
        <f>$B72+$C72+$D72</f>
        <v>6647423000</v>
      </c>
      <c r="F72" s="44">
        <f aca="true" t="shared" si="42" ref="F72:O72">SUM(F9:F15,F18:F23,F26:F29,F32,F35:F39,F42:F52,F55:F58,F61:F65,F69)</f>
        <v>6503620000</v>
      </c>
      <c r="G72" s="45">
        <f t="shared" si="42"/>
        <v>6051944000</v>
      </c>
      <c r="H72" s="44">
        <f t="shared" si="42"/>
        <v>1109379000</v>
      </c>
      <c r="I72" s="45">
        <f t="shared" si="42"/>
        <v>1722053835</v>
      </c>
      <c r="J72" s="44">
        <f t="shared" si="42"/>
        <v>1607012900</v>
      </c>
      <c r="K72" s="45">
        <f t="shared" si="42"/>
        <v>1771897616</v>
      </c>
      <c r="L72" s="44">
        <f t="shared" si="42"/>
        <v>1233860500</v>
      </c>
      <c r="M72" s="45">
        <f t="shared" si="42"/>
        <v>1431194608</v>
      </c>
      <c r="N72" s="44">
        <f t="shared" si="42"/>
        <v>0</v>
      </c>
      <c r="O72" s="45">
        <f t="shared" si="42"/>
        <v>0</v>
      </c>
      <c r="P72" s="44">
        <f>$H72+$J72+$L72+$N72</f>
        <v>3950252400</v>
      </c>
      <c r="Q72" s="45">
        <f>$I72+$K72+$M72+$O72</f>
        <v>4925146059</v>
      </c>
      <c r="R72" s="46">
        <f>IF($J72=0,0,(($L72-$J72)/$J72)*100)</f>
        <v>-23.22024919650614</v>
      </c>
      <c r="S72" s="47">
        <f>IF($K72=0,0,(($M72-$K72)/$K72)*100)</f>
        <v>-19.22814303284214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64.77514131556957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84.53093773180956</v>
      </c>
      <c r="V72" s="44">
        <f>SUM(V9:V15,V18:V23,V26:V29,V32,V35:V39,V42:V52,V55:V58,V61:V65,V69)</f>
        <v>371492000</v>
      </c>
      <c r="W72" s="45">
        <f>SUM(W9:W15,W18:W23,W26:W29,W32,W35:W39,W42:W52,W55:W58,W61:W65,W69)</f>
        <v>2000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 aca="true" t="shared" si="43" ref="B79:M79">SUM(B80:B83)</f>
        <v>0</v>
      </c>
      <c r="C79" s="84">
        <f t="shared" si="43"/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 t="shared" si="43"/>
        <v>0</v>
      </c>
      <c r="K79" s="84">
        <f t="shared" si="43"/>
        <v>0</v>
      </c>
      <c r="L79" s="84">
        <f t="shared" si="43"/>
        <v>0</v>
      </c>
      <c r="M79" s="85">
        <f t="shared" si="43"/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M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 t="shared" si="51"/>
        <v>0</v>
      </c>
      <c r="K95" s="110">
        <f t="shared" si="51"/>
        <v>0</v>
      </c>
      <c r="L95" s="110">
        <f t="shared" si="51"/>
        <v>0</v>
      </c>
      <c r="M95" s="111">
        <f t="shared" si="51"/>
        <v>0</v>
      </c>
      <c r="N95" s="110"/>
      <c r="O95" s="111"/>
      <c r="P95" s="110"/>
      <c r="Q95" s="111"/>
      <c r="R95" s="112" t="str">
        <f aca="true" t="shared" si="52" ref="R95:R113">IF(L95=0," ",(N95-L95)/L95)</f>
        <v> </v>
      </c>
      <c r="S95" s="112" t="str">
        <f aca="true" t="shared" si="53" ref="S95:S113">IF(M95=0," ",(O95-M95)/M95)</f>
        <v> </v>
      </c>
      <c r="T95" s="112" t="str">
        <f aca="true" t="shared" si="54" ref="T95:T113">IF(E95=0," ",(P95/E95))</f>
        <v> </v>
      </c>
      <c r="U95" s="113" t="str">
        <f aca="true" t="shared" si="55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 aca="true" t="shared" si="56" ref="E96:E110"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3"/>
        <v> </v>
      </c>
      <c r="T96" s="118" t="str">
        <f t="shared" si="54"/>
        <v> </v>
      </c>
      <c r="U96" s="119" t="str">
        <f t="shared" si="55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56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3"/>
        <v> </v>
      </c>
      <c r="T97" s="118" t="str">
        <f t="shared" si="54"/>
        <v> </v>
      </c>
      <c r="U97" s="119" t="str">
        <f t="shared" si="55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6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3"/>
        <v> </v>
      </c>
      <c r="T98" s="118" t="str">
        <f t="shared" si="54"/>
        <v> </v>
      </c>
      <c r="U98" s="119" t="str">
        <f t="shared" si="55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6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3"/>
        <v> </v>
      </c>
      <c r="T99" s="118" t="str">
        <f t="shared" si="54"/>
        <v> </v>
      </c>
      <c r="U99" s="119" t="str">
        <f t="shared" si="55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6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3"/>
        <v> </v>
      </c>
      <c r="T100" s="118" t="str">
        <f t="shared" si="54"/>
        <v> </v>
      </c>
      <c r="U100" s="119" t="str">
        <f t="shared" si="55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6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3"/>
        <v> </v>
      </c>
      <c r="T101" s="118" t="str">
        <f t="shared" si="54"/>
        <v> </v>
      </c>
      <c r="U101" s="119" t="str">
        <f t="shared" si="55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6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3"/>
        <v> </v>
      </c>
      <c r="T102" s="118" t="str">
        <f t="shared" si="54"/>
        <v> </v>
      </c>
      <c r="U102" s="119" t="str">
        <f t="shared" si="55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6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3"/>
        <v> </v>
      </c>
      <c r="T103" s="118" t="str">
        <f t="shared" si="54"/>
        <v> </v>
      </c>
      <c r="U103" s="119" t="str">
        <f t="shared" si="55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6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3"/>
        <v> </v>
      </c>
      <c r="T104" s="118" t="str">
        <f t="shared" si="54"/>
        <v> </v>
      </c>
      <c r="U104" s="119" t="str">
        <f t="shared" si="55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6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3"/>
        <v> </v>
      </c>
      <c r="T105" s="118" t="str">
        <f t="shared" si="54"/>
        <v> </v>
      </c>
      <c r="U105" s="119" t="str">
        <f t="shared" si="55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6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3"/>
        <v> </v>
      </c>
      <c r="T106" s="118" t="str">
        <f t="shared" si="54"/>
        <v> </v>
      </c>
      <c r="U106" s="119" t="str">
        <f t="shared" si="55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6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3"/>
        <v> </v>
      </c>
      <c r="T107" s="118" t="str">
        <f t="shared" si="54"/>
        <v> </v>
      </c>
      <c r="U107" s="119" t="str">
        <f t="shared" si="55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6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3"/>
        <v> </v>
      </c>
      <c r="T108" s="118" t="str">
        <f t="shared" si="54"/>
        <v> </v>
      </c>
      <c r="U108" s="119" t="str">
        <f t="shared" si="55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6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3"/>
        <v> </v>
      </c>
      <c r="T109" s="118" t="str">
        <f t="shared" si="54"/>
        <v> </v>
      </c>
      <c r="U109" s="119" t="str">
        <f t="shared" si="55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6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3"/>
        <v> </v>
      </c>
      <c r="T110" s="118" t="str">
        <f t="shared" si="54"/>
        <v> </v>
      </c>
      <c r="U110" s="119" t="str">
        <f t="shared" si="55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t="shared" si="52"/>
        <v> </v>
      </c>
      <c r="S111" s="113" t="str">
        <f t="shared" si="53"/>
        <v> </v>
      </c>
      <c r="T111" s="112" t="str">
        <f t="shared" si="54"/>
        <v> </v>
      </c>
      <c r="U111" s="113" t="str">
        <f t="shared" si="55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2"/>
        <v> </v>
      </c>
      <c r="S112" s="113" t="str">
        <f t="shared" si="53"/>
        <v> </v>
      </c>
      <c r="T112" s="112" t="str">
        <f t="shared" si="54"/>
        <v> </v>
      </c>
      <c r="U112" s="113" t="str">
        <f t="shared" si="55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 aca="true" t="shared" si="58" ref="B113:Q113">B85</f>
        <v>0</v>
      </c>
      <c r="C113" s="124">
        <f t="shared" si="58"/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2"/>
        <v> </v>
      </c>
      <c r="S113" s="113" t="str">
        <f t="shared" si="53"/>
        <v> </v>
      </c>
      <c r="T113" s="112" t="str">
        <f t="shared" si="54"/>
        <v> </v>
      </c>
      <c r="U113" s="113" t="str">
        <f t="shared" si="55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58700000</v>
      </c>
      <c r="C10" s="18">
        <v>0</v>
      </c>
      <c r="D10" s="18"/>
      <c r="E10" s="18">
        <f aca="true" t="shared" si="0" ref="E10:E16">$B10+$C10+$D10</f>
        <v>58700000</v>
      </c>
      <c r="F10" s="19">
        <v>58700000</v>
      </c>
      <c r="G10" s="20">
        <v>58700000</v>
      </c>
      <c r="H10" s="19">
        <v>9948000</v>
      </c>
      <c r="I10" s="20">
        <v>8096965</v>
      </c>
      <c r="J10" s="19">
        <v>15265000</v>
      </c>
      <c r="K10" s="20">
        <v>13977469</v>
      </c>
      <c r="L10" s="19">
        <v>13542000</v>
      </c>
      <c r="M10" s="20">
        <v>8671936</v>
      </c>
      <c r="N10" s="19"/>
      <c r="O10" s="20"/>
      <c r="P10" s="19">
        <f aca="true" t="shared" si="1" ref="P10:P16">$H10+$J10+$L10+$N10</f>
        <v>38755000</v>
      </c>
      <c r="Q10" s="20">
        <f aca="true" t="shared" si="2" ref="Q10:Q16">$I10+$K10+$M10+$O10</f>
        <v>30746370</v>
      </c>
      <c r="R10" s="21">
        <f aca="true" t="shared" si="3" ref="R10:R16">IF($J10=0,0,(($L10-$J10)/$J10)*100)</f>
        <v>-11.28725843432689</v>
      </c>
      <c r="S10" s="22">
        <f aca="true" t="shared" si="4" ref="S10:S16">IF($K10=0,0,(($M10-$K10)/$K10)*100)</f>
        <v>-37.957751864804706</v>
      </c>
      <c r="T10" s="21">
        <f aca="true" t="shared" si="5" ref="T10:T15">IF($E10=0,0,($P10/$E10)*100)</f>
        <v>66.02214650766611</v>
      </c>
      <c r="U10" s="23">
        <f aca="true" t="shared" si="6" ref="U10:U15">IF($E10=0,0,($Q10/$E10)*100)</f>
        <v>52.37882453151619</v>
      </c>
      <c r="V10" s="19">
        <v>0</v>
      </c>
      <c r="W10" s="20">
        <v>0</v>
      </c>
    </row>
    <row r="11" spans="1:23" ht="12.75" customHeight="1">
      <c r="A11" s="17" t="s">
        <v>35</v>
      </c>
      <c r="B11" s="18">
        <v>10278000</v>
      </c>
      <c r="C11" s="18">
        <v>-123000</v>
      </c>
      <c r="D11" s="18"/>
      <c r="E11" s="18">
        <f t="shared" si="0"/>
        <v>10155000</v>
      </c>
      <c r="F11" s="19">
        <v>10155000</v>
      </c>
      <c r="G11" s="20">
        <v>10155000</v>
      </c>
      <c r="H11" s="19">
        <v>1824000</v>
      </c>
      <c r="I11" s="20">
        <v>157500</v>
      </c>
      <c r="J11" s="19">
        <v>2521000</v>
      </c>
      <c r="K11" s="20">
        <v>3115500</v>
      </c>
      <c r="L11" s="19">
        <v>1968000</v>
      </c>
      <c r="M11" s="20">
        <v>531393</v>
      </c>
      <c r="N11" s="19"/>
      <c r="O11" s="20"/>
      <c r="P11" s="19">
        <f t="shared" si="1"/>
        <v>6313000</v>
      </c>
      <c r="Q11" s="20">
        <f t="shared" si="2"/>
        <v>3804393</v>
      </c>
      <c r="R11" s="21">
        <f t="shared" si="3"/>
        <v>-21.935739785799285</v>
      </c>
      <c r="S11" s="22">
        <f t="shared" si="4"/>
        <v>-82.94357246027924</v>
      </c>
      <c r="T11" s="21">
        <f t="shared" si="5"/>
        <v>62.16642048252092</v>
      </c>
      <c r="U11" s="23">
        <f t="shared" si="6"/>
        <v>37.46324963072378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/>
      <c r="I12" s="20"/>
      <c r="J12" s="19"/>
      <c r="K12" s="20"/>
      <c r="L12" s="19"/>
      <c r="M12" s="20"/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 t="shared" si="5"/>
        <v>0</v>
      </c>
      <c r="U12" s="23">
        <f t="shared" si="6"/>
        <v>0</v>
      </c>
      <c r="V12" s="19">
        <v>0</v>
      </c>
      <c r="W12" s="20">
        <v>0</v>
      </c>
    </row>
    <row r="13" spans="1:23" ht="12.75" customHeight="1">
      <c r="A13" s="17" t="s">
        <v>37</v>
      </c>
      <c r="B13" s="18">
        <v>35000000</v>
      </c>
      <c r="C13" s="18">
        <v>-12249000</v>
      </c>
      <c r="D13" s="18"/>
      <c r="E13" s="18">
        <f t="shared" si="0"/>
        <v>22751000</v>
      </c>
      <c r="F13" s="19">
        <v>22751000</v>
      </c>
      <c r="G13" s="20">
        <v>22751000</v>
      </c>
      <c r="H13" s="19">
        <v>1569000</v>
      </c>
      <c r="I13" s="20"/>
      <c r="J13" s="19">
        <v>5432000</v>
      </c>
      <c r="K13" s="20">
        <v>5499407</v>
      </c>
      <c r="L13" s="19">
        <v>1617000</v>
      </c>
      <c r="M13" s="20">
        <v>2040347</v>
      </c>
      <c r="N13" s="19"/>
      <c r="O13" s="20"/>
      <c r="P13" s="19">
        <f t="shared" si="1"/>
        <v>8618000</v>
      </c>
      <c r="Q13" s="20">
        <f t="shared" si="2"/>
        <v>7539754</v>
      </c>
      <c r="R13" s="21">
        <f t="shared" si="3"/>
        <v>-70.23195876288659</v>
      </c>
      <c r="S13" s="22">
        <f t="shared" si="4"/>
        <v>-62.89878163227417</v>
      </c>
      <c r="T13" s="21">
        <f t="shared" si="5"/>
        <v>37.87965364159817</v>
      </c>
      <c r="U13" s="23">
        <f t="shared" si="6"/>
        <v>33.140319106852445</v>
      </c>
      <c r="V13" s="19">
        <v>0</v>
      </c>
      <c r="W13" s="20">
        <v>0</v>
      </c>
    </row>
    <row r="14" spans="1:23" ht="12.75" customHeight="1">
      <c r="A14" s="17" t="s">
        <v>38</v>
      </c>
      <c r="B14" s="18">
        <v>900000</v>
      </c>
      <c r="C14" s="18">
        <v>0</v>
      </c>
      <c r="D14" s="18"/>
      <c r="E14" s="18">
        <f t="shared" si="0"/>
        <v>900000</v>
      </c>
      <c r="F14" s="19">
        <v>900000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350966000</v>
      </c>
      <c r="C15" s="18">
        <v>-4318000</v>
      </c>
      <c r="D15" s="18"/>
      <c r="E15" s="18">
        <f t="shared" si="0"/>
        <v>346648000</v>
      </c>
      <c r="F15" s="19">
        <v>346648000</v>
      </c>
      <c r="G15" s="20">
        <v>346648000</v>
      </c>
      <c r="H15" s="19">
        <v>88746000</v>
      </c>
      <c r="I15" s="20"/>
      <c r="J15" s="19">
        <v>91381000</v>
      </c>
      <c r="K15" s="20"/>
      <c r="L15" s="19">
        <v>57985000</v>
      </c>
      <c r="M15" s="20"/>
      <c r="N15" s="19"/>
      <c r="O15" s="20"/>
      <c r="P15" s="19">
        <f t="shared" si="1"/>
        <v>238112000</v>
      </c>
      <c r="Q15" s="20">
        <f t="shared" si="2"/>
        <v>0</v>
      </c>
      <c r="R15" s="21">
        <f t="shared" si="3"/>
        <v>-36.54589028353815</v>
      </c>
      <c r="S15" s="22">
        <f t="shared" si="4"/>
        <v>0</v>
      </c>
      <c r="T15" s="21">
        <f t="shared" si="5"/>
        <v>68.68985253052088</v>
      </c>
      <c r="U15" s="23">
        <f t="shared" si="6"/>
        <v>0</v>
      </c>
      <c r="V15" s="19">
        <v>0</v>
      </c>
      <c r="W15" s="20">
        <v>0</v>
      </c>
    </row>
    <row r="16" spans="1:23" ht="12.75" customHeight="1">
      <c r="A16" s="24" t="s">
        <v>40</v>
      </c>
      <c r="B16" s="25">
        <f>SUM(B9:B15)</f>
        <v>455844000</v>
      </c>
      <c r="C16" s="25">
        <f>SUM(C9:C15)</f>
        <v>-16690000</v>
      </c>
      <c r="D16" s="25"/>
      <c r="E16" s="25">
        <f t="shared" si="0"/>
        <v>439154000</v>
      </c>
      <c r="F16" s="26">
        <f aca="true" t="shared" si="7" ref="F16:O16">SUM(F9:F15)</f>
        <v>439154000</v>
      </c>
      <c r="G16" s="27">
        <f t="shared" si="7"/>
        <v>438254000</v>
      </c>
      <c r="H16" s="26">
        <f t="shared" si="7"/>
        <v>102087000</v>
      </c>
      <c r="I16" s="27">
        <f t="shared" si="7"/>
        <v>8254465</v>
      </c>
      <c r="J16" s="26">
        <f t="shared" si="7"/>
        <v>114599000</v>
      </c>
      <c r="K16" s="27">
        <f t="shared" si="7"/>
        <v>22592376</v>
      </c>
      <c r="L16" s="26">
        <f t="shared" si="7"/>
        <v>75112000</v>
      </c>
      <c r="M16" s="27">
        <f t="shared" si="7"/>
        <v>11243676</v>
      </c>
      <c r="N16" s="26">
        <f t="shared" si="7"/>
        <v>0</v>
      </c>
      <c r="O16" s="27">
        <f t="shared" si="7"/>
        <v>0</v>
      </c>
      <c r="P16" s="26">
        <f t="shared" si="1"/>
        <v>291798000</v>
      </c>
      <c r="Q16" s="27">
        <f t="shared" si="2"/>
        <v>42090517</v>
      </c>
      <c r="R16" s="28">
        <f t="shared" si="3"/>
        <v>-34.45667065157637</v>
      </c>
      <c r="S16" s="29">
        <f t="shared" si="4"/>
        <v>-50.2324323922371</v>
      </c>
      <c r="T16" s="28">
        <f>IF((SUM($E9:$E13)+$E15)=0,0,(P16/(SUM($E9:$E13)+$E15)*100))</f>
        <v>66.58193650257613</v>
      </c>
      <c r="U16" s="30">
        <f>IF((SUM($E9:$E13)+$E15)=0,0,(Q16/(SUM($E9:$E13)+$E15)*100))</f>
        <v>9.604137554933896</v>
      </c>
      <c r="V16" s="26">
        <f>SUM(V9:V15)</f>
        <v>0</v>
      </c>
      <c r="W16" s="27">
        <f>SUM(W9:W15)</f>
        <v>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17100000</v>
      </c>
      <c r="C19" s="18">
        <v>-1325000</v>
      </c>
      <c r="D19" s="18"/>
      <c r="E19" s="18">
        <f t="shared" si="8"/>
        <v>15775000</v>
      </c>
      <c r="F19" s="19">
        <v>15775000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14579000</v>
      </c>
      <c r="C20" s="18">
        <v>0</v>
      </c>
      <c r="D20" s="18"/>
      <c r="E20" s="18">
        <f t="shared" si="8"/>
        <v>14579000</v>
      </c>
      <c r="F20" s="19">
        <v>14579000</v>
      </c>
      <c r="G20" s="20">
        <v>14579000</v>
      </c>
      <c r="H20" s="19">
        <v>149000</v>
      </c>
      <c r="I20" s="20">
        <v>1134419</v>
      </c>
      <c r="J20" s="19"/>
      <c r="K20" s="20">
        <v>-824677</v>
      </c>
      <c r="L20" s="19"/>
      <c r="M20" s="20">
        <v>556366</v>
      </c>
      <c r="N20" s="19"/>
      <c r="O20" s="20"/>
      <c r="P20" s="19">
        <f t="shared" si="9"/>
        <v>149000</v>
      </c>
      <c r="Q20" s="20">
        <f t="shared" si="10"/>
        <v>866108</v>
      </c>
      <c r="R20" s="21">
        <f t="shared" si="11"/>
        <v>0</v>
      </c>
      <c r="S20" s="22">
        <f t="shared" si="12"/>
        <v>-167.46471648900115</v>
      </c>
      <c r="T20" s="21">
        <f t="shared" si="13"/>
        <v>1.022017971054256</v>
      </c>
      <c r="U20" s="23">
        <f t="shared" si="14"/>
        <v>5.940791549488991</v>
      </c>
      <c r="V20" s="19">
        <v>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31679000</v>
      </c>
      <c r="C24" s="25">
        <f>SUM(C18:C23)</f>
        <v>-1325000</v>
      </c>
      <c r="D24" s="25"/>
      <c r="E24" s="25">
        <f t="shared" si="8"/>
        <v>30354000</v>
      </c>
      <c r="F24" s="26">
        <f aca="true" t="shared" si="15" ref="F24:O24">SUM(F18:F23)</f>
        <v>30354000</v>
      </c>
      <c r="G24" s="27">
        <f t="shared" si="15"/>
        <v>14579000</v>
      </c>
      <c r="H24" s="26">
        <f t="shared" si="15"/>
        <v>149000</v>
      </c>
      <c r="I24" s="27">
        <f t="shared" si="15"/>
        <v>1134419</v>
      </c>
      <c r="J24" s="26">
        <f t="shared" si="15"/>
        <v>0</v>
      </c>
      <c r="K24" s="27">
        <f t="shared" si="15"/>
        <v>-824677</v>
      </c>
      <c r="L24" s="26">
        <f t="shared" si="15"/>
        <v>0</v>
      </c>
      <c r="M24" s="27">
        <f t="shared" si="15"/>
        <v>556366</v>
      </c>
      <c r="N24" s="26">
        <f t="shared" si="15"/>
        <v>0</v>
      </c>
      <c r="O24" s="27">
        <f t="shared" si="15"/>
        <v>0</v>
      </c>
      <c r="P24" s="26">
        <f t="shared" si="9"/>
        <v>149000</v>
      </c>
      <c r="Q24" s="27">
        <f t="shared" si="10"/>
        <v>866108</v>
      </c>
      <c r="R24" s="28">
        <f t="shared" si="11"/>
        <v>0</v>
      </c>
      <c r="S24" s="29">
        <f t="shared" si="12"/>
        <v>-167.46471648900115</v>
      </c>
      <c r="T24" s="28">
        <f>IF(($E24-$E19-$E23)=0,0,($P24/($E24-$E19-$E23))*100)</f>
        <v>1.022017971054256</v>
      </c>
      <c r="U24" s="30">
        <f>IF(($E24-$E19-$E23)=0,0,($Q24/($E24-$E19-$E23))*100)</f>
        <v>5.940791549488991</v>
      </c>
      <c r="V24" s="26">
        <f>SUM(V18:V23)</f>
        <v>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189292000</v>
      </c>
      <c r="C28" s="18">
        <v>-41969000</v>
      </c>
      <c r="D28" s="18"/>
      <c r="E28" s="18">
        <f>$B28+$C28+$D28</f>
        <v>147323000</v>
      </c>
      <c r="F28" s="19">
        <v>159246000</v>
      </c>
      <c r="G28" s="20">
        <v>147323000</v>
      </c>
      <c r="H28" s="19">
        <v>10341000</v>
      </c>
      <c r="I28" s="20">
        <v>11611030</v>
      </c>
      <c r="J28" s="19">
        <v>38100000</v>
      </c>
      <c r="K28" s="20">
        <v>38416129</v>
      </c>
      <c r="L28" s="19">
        <v>5858000</v>
      </c>
      <c r="M28" s="20">
        <v>16997387</v>
      </c>
      <c r="N28" s="19"/>
      <c r="O28" s="20"/>
      <c r="P28" s="19">
        <f>$H28+$J28+$L28+$N28</f>
        <v>54299000</v>
      </c>
      <c r="Q28" s="20">
        <f>$I28+$K28+$M28+$O28</f>
        <v>67024546</v>
      </c>
      <c r="R28" s="21">
        <f>IF($J28=0,0,(($L28-$J28)/$J28)*100)</f>
        <v>-84.6246719160105</v>
      </c>
      <c r="S28" s="22">
        <f>IF($K28=0,0,(($M28-$K28)/$K28)*100)</f>
        <v>-55.754555593042696</v>
      </c>
      <c r="T28" s="21">
        <f>IF($E28=0,0,($P28/$E28)*100)</f>
        <v>36.85710988779756</v>
      </c>
      <c r="U28" s="23">
        <f>IF($E28=0,0,($Q28/$E28)*100)</f>
        <v>45.49496412644326</v>
      </c>
      <c r="V28" s="19">
        <v>68641000</v>
      </c>
      <c r="W28" s="20">
        <v>0</v>
      </c>
    </row>
    <row r="29" spans="1:23" ht="12.75" customHeight="1">
      <c r="A29" s="17" t="s">
        <v>52</v>
      </c>
      <c r="B29" s="18">
        <v>11397000</v>
      </c>
      <c r="C29" s="18">
        <v>0</v>
      </c>
      <c r="D29" s="18"/>
      <c r="E29" s="18">
        <f>$B29+$C29+$D29</f>
        <v>11397000</v>
      </c>
      <c r="F29" s="19">
        <v>11397000</v>
      </c>
      <c r="G29" s="20">
        <v>11397000</v>
      </c>
      <c r="H29" s="19">
        <v>577000</v>
      </c>
      <c r="I29" s="20">
        <v>527270</v>
      </c>
      <c r="J29" s="19">
        <v>780000</v>
      </c>
      <c r="K29" s="20">
        <v>1479896</v>
      </c>
      <c r="L29" s="19">
        <v>1453000</v>
      </c>
      <c r="M29" s="20">
        <v>1102727</v>
      </c>
      <c r="N29" s="19"/>
      <c r="O29" s="20"/>
      <c r="P29" s="19">
        <f>$H29+$J29+$L29+$N29</f>
        <v>2810000</v>
      </c>
      <c r="Q29" s="20">
        <f>$I29+$K29+$M29+$O29</f>
        <v>3109893</v>
      </c>
      <c r="R29" s="21">
        <f>IF($J29=0,0,(($L29-$J29)/$J29)*100)</f>
        <v>86.28205128205128</v>
      </c>
      <c r="S29" s="22">
        <f>IF($K29=0,0,(($M29-$K29)/$K29)*100)</f>
        <v>-25.48618281284631</v>
      </c>
      <c r="T29" s="21">
        <f>IF($E29=0,0,($P29/$E29)*100)</f>
        <v>24.65561112573484</v>
      </c>
      <c r="U29" s="23">
        <f>IF($E29=0,0,($Q29/$E29)*100)</f>
        <v>27.286943932613845</v>
      </c>
      <c r="V29" s="19">
        <v>0</v>
      </c>
      <c r="W29" s="20">
        <v>0</v>
      </c>
    </row>
    <row r="30" spans="1:23" ht="12.75" customHeight="1">
      <c r="A30" s="24" t="s">
        <v>40</v>
      </c>
      <c r="B30" s="25">
        <f>SUM(B26:B29)</f>
        <v>200689000</v>
      </c>
      <c r="C30" s="25">
        <f>SUM(C26:C29)</f>
        <v>-41969000</v>
      </c>
      <c r="D30" s="25"/>
      <c r="E30" s="25">
        <f>$B30+$C30+$D30</f>
        <v>158720000</v>
      </c>
      <c r="F30" s="26">
        <f aca="true" t="shared" si="16" ref="F30:O30">SUM(F26:F29)</f>
        <v>170643000</v>
      </c>
      <c r="G30" s="27">
        <f t="shared" si="16"/>
        <v>158720000</v>
      </c>
      <c r="H30" s="26">
        <f t="shared" si="16"/>
        <v>10918000</v>
      </c>
      <c r="I30" s="27">
        <f t="shared" si="16"/>
        <v>12138300</v>
      </c>
      <c r="J30" s="26">
        <f t="shared" si="16"/>
        <v>38880000</v>
      </c>
      <c r="K30" s="27">
        <f t="shared" si="16"/>
        <v>39896025</v>
      </c>
      <c r="L30" s="26">
        <f t="shared" si="16"/>
        <v>7311000</v>
      </c>
      <c r="M30" s="27">
        <f t="shared" si="16"/>
        <v>18100114</v>
      </c>
      <c r="N30" s="26">
        <f t="shared" si="16"/>
        <v>0</v>
      </c>
      <c r="O30" s="27">
        <f t="shared" si="16"/>
        <v>0</v>
      </c>
      <c r="P30" s="26">
        <f>$H30+$J30+$L30+$N30</f>
        <v>57109000</v>
      </c>
      <c r="Q30" s="27">
        <f>$I30+$K30+$M30+$O30</f>
        <v>70134439</v>
      </c>
      <c r="R30" s="28">
        <f>IF($J30=0,0,(($L30-$J30)/$J30)*100)</f>
        <v>-81.19598765432099</v>
      </c>
      <c r="S30" s="29">
        <f>IF($K30=0,0,(($M30-$K30)/$K30)*100)</f>
        <v>-54.63178599873045</v>
      </c>
      <c r="T30" s="28">
        <f>IF($E30=0,0,($P30/$E30)*100)</f>
        <v>35.980972782258064</v>
      </c>
      <c r="U30" s="30">
        <f>IF($E30=0,0,($Q30/$E30)*100)</f>
        <v>44.18752457157258</v>
      </c>
      <c r="V30" s="26">
        <f>SUM(V26:V29)</f>
        <v>68641000</v>
      </c>
      <c r="W30" s="27">
        <f>SUM(W26:W29)</f>
        <v>0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73364000</v>
      </c>
      <c r="C32" s="18">
        <v>0</v>
      </c>
      <c r="D32" s="18"/>
      <c r="E32" s="18">
        <f>$B32+$C32+$D32</f>
        <v>73364000</v>
      </c>
      <c r="F32" s="19">
        <v>73364000</v>
      </c>
      <c r="G32" s="20">
        <v>73364000</v>
      </c>
      <c r="H32" s="19">
        <v>16852000</v>
      </c>
      <c r="I32" s="20">
        <v>9310748</v>
      </c>
      <c r="J32" s="19">
        <v>7893000</v>
      </c>
      <c r="K32" s="20">
        <v>12925713</v>
      </c>
      <c r="L32" s="19">
        <v>31124000</v>
      </c>
      <c r="M32" s="20">
        <v>11396216</v>
      </c>
      <c r="N32" s="19"/>
      <c r="O32" s="20"/>
      <c r="P32" s="19">
        <f>$H32+$J32+$L32+$N32</f>
        <v>55869000</v>
      </c>
      <c r="Q32" s="20">
        <f>$I32+$K32+$M32+$O32</f>
        <v>33632677</v>
      </c>
      <c r="R32" s="21">
        <f>IF($J32=0,0,(($L32-$J32)/$J32)*100)</f>
        <v>294.32408463195236</v>
      </c>
      <c r="S32" s="22">
        <f>IF($K32=0,0,(($M32-$K32)/$K32)*100)</f>
        <v>-11.832979735818055</v>
      </c>
      <c r="T32" s="21">
        <f>IF($E32=0,0,($P32/$E32)*100)</f>
        <v>76.15315413554332</v>
      </c>
      <c r="U32" s="23">
        <f>IF($E32=0,0,($Q32/$E32)*100)</f>
        <v>45.84357041600785</v>
      </c>
      <c r="V32" s="19">
        <v>0</v>
      </c>
      <c r="W32" s="20">
        <v>0</v>
      </c>
    </row>
    <row r="33" spans="1:23" ht="12.75" customHeight="1">
      <c r="A33" s="24" t="s">
        <v>40</v>
      </c>
      <c r="B33" s="25">
        <f>B32</f>
        <v>73364000</v>
      </c>
      <c r="C33" s="25">
        <f>C32</f>
        <v>0</v>
      </c>
      <c r="D33" s="25"/>
      <c r="E33" s="25">
        <f>$B33+$C33+$D33</f>
        <v>73364000</v>
      </c>
      <c r="F33" s="26">
        <f aca="true" t="shared" si="17" ref="F33:O33">F32</f>
        <v>73364000</v>
      </c>
      <c r="G33" s="27">
        <f t="shared" si="17"/>
        <v>73364000</v>
      </c>
      <c r="H33" s="26">
        <f t="shared" si="17"/>
        <v>16852000</v>
      </c>
      <c r="I33" s="27">
        <f t="shared" si="17"/>
        <v>9310748</v>
      </c>
      <c r="J33" s="26">
        <f t="shared" si="17"/>
        <v>7893000</v>
      </c>
      <c r="K33" s="27">
        <f t="shared" si="17"/>
        <v>12925713</v>
      </c>
      <c r="L33" s="26">
        <f t="shared" si="17"/>
        <v>31124000</v>
      </c>
      <c r="M33" s="27">
        <f t="shared" si="17"/>
        <v>11396216</v>
      </c>
      <c r="N33" s="26">
        <f t="shared" si="17"/>
        <v>0</v>
      </c>
      <c r="O33" s="27">
        <f t="shared" si="17"/>
        <v>0</v>
      </c>
      <c r="P33" s="26">
        <f>$H33+$J33+$L33+$N33</f>
        <v>55869000</v>
      </c>
      <c r="Q33" s="27">
        <f>$I33+$K33+$M33+$O33</f>
        <v>33632677</v>
      </c>
      <c r="R33" s="28">
        <f>IF($J33=0,0,(($L33-$J33)/$J33)*100)</f>
        <v>294.32408463195236</v>
      </c>
      <c r="S33" s="29">
        <f>IF($K33=0,0,(($M33-$K33)/$K33)*100)</f>
        <v>-11.832979735818055</v>
      </c>
      <c r="T33" s="28">
        <f>IF($E33=0,0,($P33/$E33)*100)</f>
        <v>76.15315413554332</v>
      </c>
      <c r="U33" s="30">
        <f>IF($E33=0,0,($Q33/$E33)*100)</f>
        <v>45.84357041600785</v>
      </c>
      <c r="V33" s="26">
        <f>V32</f>
        <v>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263272000</v>
      </c>
      <c r="C35" s="18">
        <v>-73820000</v>
      </c>
      <c r="D35" s="18"/>
      <c r="E35" s="18">
        <f aca="true" t="shared" si="18" ref="E35:E40">$B35+$C35+$D35</f>
        <v>189452000</v>
      </c>
      <c r="F35" s="19">
        <v>189452000</v>
      </c>
      <c r="G35" s="20">
        <v>189452000</v>
      </c>
      <c r="H35" s="19">
        <v>3329000</v>
      </c>
      <c r="I35" s="20">
        <v>19492042</v>
      </c>
      <c r="J35" s="19">
        <v>24433000</v>
      </c>
      <c r="K35" s="20">
        <v>49334369</v>
      </c>
      <c r="L35" s="19">
        <v>60990000</v>
      </c>
      <c r="M35" s="20">
        <v>47790076</v>
      </c>
      <c r="N35" s="19"/>
      <c r="O35" s="20"/>
      <c r="P35" s="19">
        <f aca="true" t="shared" si="19" ref="P35:P40">$H35+$J35+$L35+$N35</f>
        <v>88752000</v>
      </c>
      <c r="Q35" s="20">
        <f aca="true" t="shared" si="20" ref="Q35:Q40">$I35+$K35+$M35+$O35</f>
        <v>116616487</v>
      </c>
      <c r="R35" s="21">
        <f aca="true" t="shared" si="21" ref="R35:R40">IF($J35=0,0,(($L35-$J35)/$J35)*100)</f>
        <v>149.62141366185077</v>
      </c>
      <c r="S35" s="22">
        <f aca="true" t="shared" si="22" ref="S35:S40">IF($K35=0,0,(($M35-$K35)/$K35)*100)</f>
        <v>-3.130257934382418</v>
      </c>
      <c r="T35" s="21">
        <f>IF($E35=0,0,($P35/$E35)*100)</f>
        <v>46.84669467727973</v>
      </c>
      <c r="U35" s="23">
        <f>IF($E35=0,0,($Q35/$E35)*100)</f>
        <v>61.55463494711061</v>
      </c>
      <c r="V35" s="19">
        <v>30292000</v>
      </c>
      <c r="W35" s="20">
        <v>0</v>
      </c>
    </row>
    <row r="36" spans="1:23" ht="12.75" customHeight="1">
      <c r="A36" s="17" t="s">
        <v>57</v>
      </c>
      <c r="B36" s="18">
        <v>414999000</v>
      </c>
      <c r="C36" s="18">
        <v>-138265000</v>
      </c>
      <c r="D36" s="18"/>
      <c r="E36" s="18">
        <f t="shared" si="18"/>
        <v>276734000</v>
      </c>
      <c r="F36" s="19">
        <v>276734000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20000000</v>
      </c>
      <c r="C38" s="18">
        <v>-2000000</v>
      </c>
      <c r="D38" s="18"/>
      <c r="E38" s="18">
        <f t="shared" si="18"/>
        <v>18000000</v>
      </c>
      <c r="F38" s="19">
        <v>18000000</v>
      </c>
      <c r="G38" s="20">
        <v>18000000</v>
      </c>
      <c r="H38" s="19"/>
      <c r="I38" s="20">
        <v>257977</v>
      </c>
      <c r="J38" s="19">
        <v>4953000</v>
      </c>
      <c r="K38" s="20">
        <v>4430885</v>
      </c>
      <c r="L38" s="19">
        <v>8088000</v>
      </c>
      <c r="M38" s="20">
        <v>5162105</v>
      </c>
      <c r="N38" s="19"/>
      <c r="O38" s="20"/>
      <c r="P38" s="19">
        <f t="shared" si="19"/>
        <v>13041000</v>
      </c>
      <c r="Q38" s="20">
        <f t="shared" si="20"/>
        <v>9850967</v>
      </c>
      <c r="R38" s="21">
        <f t="shared" si="21"/>
        <v>63.29497274379165</v>
      </c>
      <c r="S38" s="22">
        <f t="shared" si="22"/>
        <v>16.50279797376822</v>
      </c>
      <c r="T38" s="21">
        <f>IF($E38=0,0,($P38/$E38)*100)</f>
        <v>72.45</v>
      </c>
      <c r="U38" s="23">
        <f>IF($E38=0,0,($Q38/$E38)*100)</f>
        <v>54.72759444444445</v>
      </c>
      <c r="V38" s="19">
        <v>654000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698271000</v>
      </c>
      <c r="C40" s="25">
        <f>SUM(C35:C39)</f>
        <v>-214085000</v>
      </c>
      <c r="D40" s="25"/>
      <c r="E40" s="25">
        <f t="shared" si="18"/>
        <v>484186000</v>
      </c>
      <c r="F40" s="26">
        <f aca="true" t="shared" si="23" ref="F40:O40">SUM(F35:F39)</f>
        <v>484186000</v>
      </c>
      <c r="G40" s="27">
        <f t="shared" si="23"/>
        <v>207452000</v>
      </c>
      <c r="H40" s="26">
        <f t="shared" si="23"/>
        <v>3329000</v>
      </c>
      <c r="I40" s="27">
        <f t="shared" si="23"/>
        <v>19750019</v>
      </c>
      <c r="J40" s="26">
        <f t="shared" si="23"/>
        <v>29386000</v>
      </c>
      <c r="K40" s="27">
        <f t="shared" si="23"/>
        <v>53765254</v>
      </c>
      <c r="L40" s="26">
        <f t="shared" si="23"/>
        <v>69078000</v>
      </c>
      <c r="M40" s="27">
        <f t="shared" si="23"/>
        <v>52952181</v>
      </c>
      <c r="N40" s="26">
        <f t="shared" si="23"/>
        <v>0</v>
      </c>
      <c r="O40" s="27">
        <f t="shared" si="23"/>
        <v>0</v>
      </c>
      <c r="P40" s="26">
        <f t="shared" si="19"/>
        <v>101793000</v>
      </c>
      <c r="Q40" s="27">
        <f t="shared" si="20"/>
        <v>126467454</v>
      </c>
      <c r="R40" s="28">
        <f t="shared" si="21"/>
        <v>135.07112230313757</v>
      </c>
      <c r="S40" s="29">
        <f t="shared" si="22"/>
        <v>-1.5122647797776607</v>
      </c>
      <c r="T40" s="28">
        <f>IF((+$E35+$E38)=0,0,(P40/(+$E35+$E38))*100)</f>
        <v>49.06821819023195</v>
      </c>
      <c r="U40" s="30">
        <f>IF((+$E35+$E38)=0,0,(Q40/(+$E35+$E38))*100)</f>
        <v>60.96227271850838</v>
      </c>
      <c r="V40" s="26">
        <f>SUM(V35:V39)</f>
        <v>30946000</v>
      </c>
      <c r="W40" s="27">
        <f>SUM(W35:W39)</f>
        <v>0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361157000</v>
      </c>
      <c r="C43" s="18">
        <v>-32934000</v>
      </c>
      <c r="D43" s="18"/>
      <c r="E43" s="18">
        <f t="shared" si="24"/>
        <v>328223000</v>
      </c>
      <c r="F43" s="19">
        <v>328223000</v>
      </c>
      <c r="G43" s="20">
        <v>328223000</v>
      </c>
      <c r="H43" s="19">
        <v>14181000</v>
      </c>
      <c r="I43" s="20">
        <v>69199195</v>
      </c>
      <c r="J43" s="19">
        <v>40670000</v>
      </c>
      <c r="K43" s="20">
        <v>108079029</v>
      </c>
      <c r="L43" s="19">
        <v>10801000</v>
      </c>
      <c r="M43" s="20">
        <v>46236150</v>
      </c>
      <c r="N43" s="19"/>
      <c r="O43" s="20"/>
      <c r="P43" s="19">
        <f t="shared" si="25"/>
        <v>65652000</v>
      </c>
      <c r="Q43" s="20">
        <f t="shared" si="26"/>
        <v>223514374</v>
      </c>
      <c r="R43" s="21">
        <f t="shared" si="27"/>
        <v>-73.44234079173837</v>
      </c>
      <c r="S43" s="22">
        <f t="shared" si="28"/>
        <v>-57.220054225320624</v>
      </c>
      <c r="T43" s="21">
        <f t="shared" si="29"/>
        <v>20.002254564731906</v>
      </c>
      <c r="U43" s="23">
        <f t="shared" si="30"/>
        <v>68.09832766137657</v>
      </c>
      <c r="V43" s="19">
        <v>15513000</v>
      </c>
      <c r="W43" s="20">
        <v>0</v>
      </c>
    </row>
    <row r="44" spans="1:23" ht="12.75" customHeight="1">
      <c r="A44" s="17" t="s">
        <v>64</v>
      </c>
      <c r="B44" s="18">
        <v>733120000</v>
      </c>
      <c r="C44" s="18">
        <v>114685000</v>
      </c>
      <c r="D44" s="18"/>
      <c r="E44" s="18">
        <f t="shared" si="24"/>
        <v>847805000</v>
      </c>
      <c r="F44" s="19">
        <v>847805000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397746000</v>
      </c>
      <c r="C51" s="18">
        <v>-40000000</v>
      </c>
      <c r="D51" s="18"/>
      <c r="E51" s="18">
        <f t="shared" si="24"/>
        <v>357746000</v>
      </c>
      <c r="F51" s="19">
        <v>357746000</v>
      </c>
      <c r="G51" s="20">
        <v>357746000</v>
      </c>
      <c r="H51" s="19">
        <v>873000</v>
      </c>
      <c r="I51" s="20">
        <v>126772071</v>
      </c>
      <c r="J51" s="19">
        <v>75495000</v>
      </c>
      <c r="K51" s="20">
        <v>267211808</v>
      </c>
      <c r="L51" s="19">
        <v>34130000</v>
      </c>
      <c r="M51" s="20">
        <v>172533178</v>
      </c>
      <c r="N51" s="19"/>
      <c r="O51" s="20"/>
      <c r="P51" s="19">
        <f t="shared" si="25"/>
        <v>110498000</v>
      </c>
      <c r="Q51" s="20">
        <f t="shared" si="26"/>
        <v>566517057</v>
      </c>
      <c r="R51" s="21">
        <f t="shared" si="27"/>
        <v>-54.791708060136436</v>
      </c>
      <c r="S51" s="22">
        <f t="shared" si="28"/>
        <v>-35.43205321225924</v>
      </c>
      <c r="T51" s="21">
        <f t="shared" si="29"/>
        <v>30.887277565647135</v>
      </c>
      <c r="U51" s="23">
        <f t="shared" si="30"/>
        <v>158.3573420806941</v>
      </c>
      <c r="V51" s="19">
        <v>35145000</v>
      </c>
      <c r="W51" s="20">
        <v>0</v>
      </c>
    </row>
    <row r="52" spans="1:23" ht="12.75" customHeight="1">
      <c r="A52" s="17" t="s">
        <v>72</v>
      </c>
      <c r="B52" s="18">
        <v>144752000</v>
      </c>
      <c r="C52" s="18">
        <v>0</v>
      </c>
      <c r="D52" s="18"/>
      <c r="E52" s="18">
        <f t="shared" si="24"/>
        <v>144752000</v>
      </c>
      <c r="F52" s="19">
        <v>144752000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1636775000</v>
      </c>
      <c r="C53" s="25">
        <f>SUM(C42:C52)</f>
        <v>41751000</v>
      </c>
      <c r="D53" s="25"/>
      <c r="E53" s="25">
        <f t="shared" si="24"/>
        <v>1678526000</v>
      </c>
      <c r="F53" s="26">
        <f aca="true" t="shared" si="31" ref="F53:O53">SUM(F42:F52)</f>
        <v>1678526000</v>
      </c>
      <c r="G53" s="27">
        <f t="shared" si="31"/>
        <v>685969000</v>
      </c>
      <c r="H53" s="26">
        <f t="shared" si="31"/>
        <v>15054000</v>
      </c>
      <c r="I53" s="27">
        <f t="shared" si="31"/>
        <v>195971266</v>
      </c>
      <c r="J53" s="26">
        <f t="shared" si="31"/>
        <v>116165000</v>
      </c>
      <c r="K53" s="27">
        <f t="shared" si="31"/>
        <v>375290837</v>
      </c>
      <c r="L53" s="26">
        <f t="shared" si="31"/>
        <v>44931000</v>
      </c>
      <c r="M53" s="27">
        <f t="shared" si="31"/>
        <v>218769328</v>
      </c>
      <c r="N53" s="26">
        <f t="shared" si="31"/>
        <v>0</v>
      </c>
      <c r="O53" s="27">
        <f t="shared" si="31"/>
        <v>0</v>
      </c>
      <c r="P53" s="26">
        <f t="shared" si="25"/>
        <v>176150000</v>
      </c>
      <c r="Q53" s="27">
        <f t="shared" si="26"/>
        <v>790031431</v>
      </c>
      <c r="R53" s="28">
        <f t="shared" si="27"/>
        <v>-61.32139628976026</v>
      </c>
      <c r="S53" s="29">
        <f t="shared" si="28"/>
        <v>-41.706722778312866</v>
      </c>
      <c r="T53" s="28">
        <f>IF((+$E43+$E45+$E47+$E48+$E51)=0,0,(P53/(+$E43+$E45+$E47+$E48+$E51))*100)</f>
        <v>25.679002987015448</v>
      </c>
      <c r="U53" s="30">
        <f>IF((+$E43+$E45+$E47+$E48+$E51)=0,0,(Q53/(+$E43+$E45+$E47+$E48+$E51))*100)</f>
        <v>115.17013611402265</v>
      </c>
      <c r="V53" s="26">
        <f>SUM(V42:V52)</f>
        <v>50658000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0</v>
      </c>
      <c r="D64" s="18"/>
      <c r="E64" s="18">
        <f t="shared" si="33"/>
        <v>0</v>
      </c>
      <c r="F64" s="19">
        <v>0</v>
      </c>
      <c r="G64" s="20">
        <v>0</v>
      </c>
      <c r="H64" s="19"/>
      <c r="I64" s="20"/>
      <c r="J64" s="19"/>
      <c r="K64" s="20"/>
      <c r="L64" s="19"/>
      <c r="M64" s="20"/>
      <c r="N64" s="19"/>
      <c r="O64" s="20"/>
      <c r="P64" s="19">
        <f t="shared" si="34"/>
        <v>0</v>
      </c>
      <c r="Q64" s="20">
        <f t="shared" si="35"/>
        <v>0</v>
      </c>
      <c r="R64" s="21">
        <f t="shared" si="36"/>
        <v>0</v>
      </c>
      <c r="S64" s="22">
        <f t="shared" si="37"/>
        <v>0</v>
      </c>
      <c r="T64" s="21">
        <f>IF($E64=0,0,($P64/$E64)*100)</f>
        <v>0</v>
      </c>
      <c r="U64" s="23">
        <f>IF($E64=0,0,($Q64/$E64)*100)</f>
        <v>0</v>
      </c>
      <c r="V64" s="19">
        <v>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0</v>
      </c>
      <c r="D66" s="25"/>
      <c r="E66" s="25">
        <f t="shared" si="33"/>
        <v>0</v>
      </c>
      <c r="F66" s="26">
        <f aca="true" t="shared" si="38" ref="F66:O66">SUM(F61:F65)</f>
        <v>0</v>
      </c>
      <c r="G66" s="27">
        <f t="shared" si="38"/>
        <v>0</v>
      </c>
      <c r="H66" s="26">
        <f t="shared" si="38"/>
        <v>0</v>
      </c>
      <c r="I66" s="27">
        <f t="shared" si="38"/>
        <v>0</v>
      </c>
      <c r="J66" s="26">
        <f t="shared" si="38"/>
        <v>0</v>
      </c>
      <c r="K66" s="27">
        <f t="shared" si="38"/>
        <v>0</v>
      </c>
      <c r="L66" s="26">
        <f t="shared" si="38"/>
        <v>0</v>
      </c>
      <c r="M66" s="27">
        <f t="shared" si="38"/>
        <v>0</v>
      </c>
      <c r="N66" s="26">
        <f t="shared" si="38"/>
        <v>0</v>
      </c>
      <c r="O66" s="27">
        <f t="shared" si="38"/>
        <v>0</v>
      </c>
      <c r="P66" s="26">
        <f t="shared" si="34"/>
        <v>0</v>
      </c>
      <c r="Q66" s="27">
        <f t="shared" si="35"/>
        <v>0</v>
      </c>
      <c r="R66" s="28">
        <f t="shared" si="36"/>
        <v>0</v>
      </c>
      <c r="S66" s="29">
        <f t="shared" si="37"/>
        <v>0</v>
      </c>
      <c r="T66" s="28">
        <f>IF((+$E61+$E63+$E64++$E65)=0,0,(P66/(+$E61+$E63+$E64+$E65))*100)</f>
        <v>0</v>
      </c>
      <c r="U66" s="30">
        <f>IF((+$E61+$E63+$E65)=0,0,(Q66/(+$E61+$E63+$E65))*100)</f>
        <v>0</v>
      </c>
      <c r="V66" s="26">
        <f>SUM(V61:V65)</f>
        <v>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3096622000</v>
      </c>
      <c r="C67" s="43">
        <f>SUM(C9:C15,C18:C23,C26:C29,C32,C35:C39,C42:C52,C55:C58,C61:C65)</f>
        <v>-232318000</v>
      </c>
      <c r="D67" s="43"/>
      <c r="E67" s="43">
        <f t="shared" si="33"/>
        <v>2864304000</v>
      </c>
      <c r="F67" s="44">
        <f aca="true" t="shared" si="39" ref="F67:O67">SUM(F9:F15,F18:F23,F26:F29,F32,F35:F39,F42:F52,F55:F58,F61:F65)</f>
        <v>2876227000</v>
      </c>
      <c r="G67" s="45">
        <f t="shared" si="39"/>
        <v>1578338000</v>
      </c>
      <c r="H67" s="44">
        <f t="shared" si="39"/>
        <v>148389000</v>
      </c>
      <c r="I67" s="45">
        <f t="shared" si="39"/>
        <v>246559217</v>
      </c>
      <c r="J67" s="44">
        <f t="shared" si="39"/>
        <v>306923000</v>
      </c>
      <c r="K67" s="45">
        <f t="shared" si="39"/>
        <v>503645528</v>
      </c>
      <c r="L67" s="44">
        <f t="shared" si="39"/>
        <v>227556000</v>
      </c>
      <c r="M67" s="45">
        <f t="shared" si="39"/>
        <v>313017881</v>
      </c>
      <c r="N67" s="44">
        <f t="shared" si="39"/>
        <v>0</v>
      </c>
      <c r="O67" s="45">
        <f t="shared" si="39"/>
        <v>0</v>
      </c>
      <c r="P67" s="44">
        <f t="shared" si="34"/>
        <v>682868000</v>
      </c>
      <c r="Q67" s="45">
        <f t="shared" si="35"/>
        <v>1063222626</v>
      </c>
      <c r="R67" s="46">
        <f t="shared" si="36"/>
        <v>-25.858928786698943</v>
      </c>
      <c r="S67" s="47">
        <f t="shared" si="37"/>
        <v>-37.8495660940327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43.26500407390559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67.36343077338314</v>
      </c>
      <c r="V67" s="44">
        <f>SUM(V9:V15,V18:V23,V26:V29,V32,V35:V39,V42:V52,V55:V58,V61:V65)</f>
        <v>150245000</v>
      </c>
      <c r="W67" s="45">
        <f>SUM(W9:W15,W18:W23,W26:W29,W32,W35:W39,W42:W52,W55:W58,W61:W65)</f>
        <v>0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2933539000</v>
      </c>
      <c r="C69" s="18">
        <v>43860000</v>
      </c>
      <c r="D69" s="18"/>
      <c r="E69" s="18">
        <f>$B69+$C69+$D69</f>
        <v>2977399000</v>
      </c>
      <c r="F69" s="19">
        <v>2977399000</v>
      </c>
      <c r="G69" s="20">
        <v>2977399000</v>
      </c>
      <c r="H69" s="19">
        <v>661308000</v>
      </c>
      <c r="I69" s="20">
        <v>597521397</v>
      </c>
      <c r="J69" s="19">
        <v>780123000</v>
      </c>
      <c r="K69" s="20">
        <v>819987395</v>
      </c>
      <c r="L69" s="19">
        <v>501408000</v>
      </c>
      <c r="M69" s="20">
        <v>468497641</v>
      </c>
      <c r="N69" s="19"/>
      <c r="O69" s="20"/>
      <c r="P69" s="19">
        <f>$H69+$J69+$L69+$N69</f>
        <v>1942839000</v>
      </c>
      <c r="Q69" s="20">
        <f>$I69+$K69+$M69+$O69</f>
        <v>1886006433</v>
      </c>
      <c r="R69" s="21">
        <f>IF($J69=0,0,(($L69-$J69)/$J69)*100)</f>
        <v>-35.72705842540215</v>
      </c>
      <c r="S69" s="22">
        <f>IF($K69=0,0,(($M69-$K69)/$K69)*100)</f>
        <v>-42.86526306907437</v>
      </c>
      <c r="T69" s="21">
        <f>IF($E69=0,0,($P69/$E69)*100)</f>
        <v>65.25289354903391</v>
      </c>
      <c r="U69" s="23">
        <f>IF($E69=0,0,($Q69/$E69)*100)</f>
        <v>63.34409439245462</v>
      </c>
      <c r="V69" s="19">
        <v>239746000</v>
      </c>
      <c r="W69" s="20">
        <v>0</v>
      </c>
    </row>
    <row r="70" spans="1:23" ht="12.75" customHeight="1">
      <c r="A70" s="35" t="s">
        <v>40</v>
      </c>
      <c r="B70" s="36">
        <f>B69</f>
        <v>2933539000</v>
      </c>
      <c r="C70" s="36">
        <f>C69</f>
        <v>43860000</v>
      </c>
      <c r="D70" s="36"/>
      <c r="E70" s="36">
        <f>$B70+$C70+$D70</f>
        <v>2977399000</v>
      </c>
      <c r="F70" s="37">
        <f aca="true" t="shared" si="40" ref="F70:O70">F69</f>
        <v>2977399000</v>
      </c>
      <c r="G70" s="38">
        <f t="shared" si="40"/>
        <v>2977399000</v>
      </c>
      <c r="H70" s="37">
        <f t="shared" si="40"/>
        <v>661308000</v>
      </c>
      <c r="I70" s="38">
        <f t="shared" si="40"/>
        <v>597521397</v>
      </c>
      <c r="J70" s="37">
        <f t="shared" si="40"/>
        <v>780123000</v>
      </c>
      <c r="K70" s="38">
        <f t="shared" si="40"/>
        <v>819987395</v>
      </c>
      <c r="L70" s="37">
        <f t="shared" si="40"/>
        <v>501408000</v>
      </c>
      <c r="M70" s="38">
        <f t="shared" si="40"/>
        <v>468497641</v>
      </c>
      <c r="N70" s="37">
        <f t="shared" si="40"/>
        <v>0</v>
      </c>
      <c r="O70" s="38">
        <f t="shared" si="40"/>
        <v>0</v>
      </c>
      <c r="P70" s="37">
        <f>$H70+$J70+$L70+$N70</f>
        <v>1942839000</v>
      </c>
      <c r="Q70" s="38">
        <f>$I70+$K70+$M70+$O70</f>
        <v>1886006433</v>
      </c>
      <c r="R70" s="39">
        <f>IF($J70=0,0,(($L70-$J70)/$J70)*100)</f>
        <v>-35.72705842540215</v>
      </c>
      <c r="S70" s="40">
        <f>IF($K70=0,0,(($M70-$K70)/$K70)*100)</f>
        <v>-42.86526306907437</v>
      </c>
      <c r="T70" s="39">
        <f>IF($E70=0,0,($P70/$E70)*100)</f>
        <v>65.25289354903391</v>
      </c>
      <c r="U70" s="41">
        <f>IF($E70=0,0,($Q70/$E70)*100)</f>
        <v>63.34409439245462</v>
      </c>
      <c r="V70" s="37">
        <f>V69</f>
        <v>239746000</v>
      </c>
      <c r="W70" s="38">
        <f>W69</f>
        <v>0</v>
      </c>
    </row>
    <row r="71" spans="1:23" ht="12.75" customHeight="1">
      <c r="A71" s="42" t="s">
        <v>84</v>
      </c>
      <c r="B71" s="43">
        <f>B69</f>
        <v>2933539000</v>
      </c>
      <c r="C71" s="43">
        <f>C69</f>
        <v>43860000</v>
      </c>
      <c r="D71" s="43"/>
      <c r="E71" s="43">
        <f>$B71+$C71+$D71</f>
        <v>2977399000</v>
      </c>
      <c r="F71" s="44">
        <f aca="true" t="shared" si="41" ref="F71:O71">F69</f>
        <v>2977399000</v>
      </c>
      <c r="G71" s="45">
        <f t="shared" si="41"/>
        <v>2977399000</v>
      </c>
      <c r="H71" s="44">
        <f t="shared" si="41"/>
        <v>661308000</v>
      </c>
      <c r="I71" s="45">
        <f t="shared" si="41"/>
        <v>597521397</v>
      </c>
      <c r="J71" s="44">
        <f t="shared" si="41"/>
        <v>780123000</v>
      </c>
      <c r="K71" s="45">
        <f t="shared" si="41"/>
        <v>819987395</v>
      </c>
      <c r="L71" s="44">
        <f t="shared" si="41"/>
        <v>501408000</v>
      </c>
      <c r="M71" s="45">
        <f t="shared" si="41"/>
        <v>468497641</v>
      </c>
      <c r="N71" s="44">
        <f t="shared" si="41"/>
        <v>0</v>
      </c>
      <c r="O71" s="45">
        <f t="shared" si="41"/>
        <v>0</v>
      </c>
      <c r="P71" s="44">
        <f>$H71+$J71+$L71+$N71</f>
        <v>1942839000</v>
      </c>
      <c r="Q71" s="45">
        <f>$I71+$K71+$M71+$O71</f>
        <v>1886006433</v>
      </c>
      <c r="R71" s="46">
        <f>IF($J71=0,0,(($L71-$J71)/$J71)*100)</f>
        <v>-35.72705842540215</v>
      </c>
      <c r="S71" s="47">
        <f>IF($K71=0,0,(($M71-$K71)/$K71)*100)</f>
        <v>-42.86526306907437</v>
      </c>
      <c r="T71" s="46">
        <f>IF($E71=0,0,($P71/$E71)*100)</f>
        <v>65.25289354903391</v>
      </c>
      <c r="U71" s="50">
        <f>IF($E71=0,0,($Q71/$E71)*100)</f>
        <v>63.34409439245462</v>
      </c>
      <c r="V71" s="44">
        <f>V69</f>
        <v>239746000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6030161000</v>
      </c>
      <c r="C72" s="43">
        <f>SUM(C9:C15,C18:C23,C26:C29,C32,C35:C39,C42:C52,C55:C58,C61:C65,C69)</f>
        <v>-188458000</v>
      </c>
      <c r="D72" s="43"/>
      <c r="E72" s="43">
        <f>$B72+$C72+$D72</f>
        <v>5841703000</v>
      </c>
      <c r="F72" s="44">
        <f aca="true" t="shared" si="42" ref="F72:O72">SUM(F9:F15,F18:F23,F26:F29,F32,F35:F39,F42:F52,F55:F58,F61:F65,F69)</f>
        <v>5853626000</v>
      </c>
      <c r="G72" s="45">
        <f t="shared" si="42"/>
        <v>4555737000</v>
      </c>
      <c r="H72" s="44">
        <f t="shared" si="42"/>
        <v>809697000</v>
      </c>
      <c r="I72" s="45">
        <f t="shared" si="42"/>
        <v>844080614</v>
      </c>
      <c r="J72" s="44">
        <f t="shared" si="42"/>
        <v>1087046000</v>
      </c>
      <c r="K72" s="45">
        <f t="shared" si="42"/>
        <v>1323632923</v>
      </c>
      <c r="L72" s="44">
        <f t="shared" si="42"/>
        <v>728964000</v>
      </c>
      <c r="M72" s="45">
        <f t="shared" si="42"/>
        <v>781515522</v>
      </c>
      <c r="N72" s="44">
        <f t="shared" si="42"/>
        <v>0</v>
      </c>
      <c r="O72" s="45">
        <f t="shared" si="42"/>
        <v>0</v>
      </c>
      <c r="P72" s="44">
        <f>$H72+$J72+$L72+$N72</f>
        <v>2625707000</v>
      </c>
      <c r="Q72" s="45">
        <f>$I72+$K72+$M72+$O72</f>
        <v>2949229059</v>
      </c>
      <c r="R72" s="46">
        <f>IF($J72=0,0,(($L72-$J72)/$J72)*100)</f>
        <v>-32.940832310684186</v>
      </c>
      <c r="S72" s="47">
        <f>IF($K72=0,0,(($M72-$K72)/$K72)*100)</f>
        <v>-40.95677824115289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57.63517516485258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70.06810877603206</v>
      </c>
      <c r="V72" s="44">
        <f>SUM(V9:V15,V18:V23,V26:V29,V32,V35:V39,V42:V52,V55:V58,V61:V65,V69)</f>
        <v>389991000</v>
      </c>
      <c r="W72" s="45">
        <f>SUM(W9:W15,W18:W23,W26:W29,W32,W35:W39,W42:W52,W55:W58,W61:W65,W69)</f>
        <v>0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 aca="true" t="shared" si="43" ref="B79:M79">SUM(B80:B83)</f>
        <v>0</v>
      </c>
      <c r="C79" s="84">
        <f t="shared" si="43"/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 t="shared" si="43"/>
        <v>0</v>
      </c>
      <c r="K79" s="84">
        <f t="shared" si="43"/>
        <v>0</v>
      </c>
      <c r="L79" s="84">
        <f t="shared" si="43"/>
        <v>0</v>
      </c>
      <c r="M79" s="85">
        <f t="shared" si="43"/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M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 t="shared" si="51"/>
        <v>0</v>
      </c>
      <c r="K95" s="110">
        <f t="shared" si="51"/>
        <v>0</v>
      </c>
      <c r="L95" s="110">
        <f t="shared" si="51"/>
        <v>0</v>
      </c>
      <c r="M95" s="111">
        <f t="shared" si="51"/>
        <v>0</v>
      </c>
      <c r="N95" s="110"/>
      <c r="O95" s="111"/>
      <c r="P95" s="110"/>
      <c r="Q95" s="111"/>
      <c r="R95" s="112" t="str">
        <f aca="true" t="shared" si="52" ref="R95:R113">IF(L95=0," ",(N95-L95)/L95)</f>
        <v> </v>
      </c>
      <c r="S95" s="112" t="str">
        <f aca="true" t="shared" si="53" ref="S95:S113">IF(M95=0," ",(O95-M95)/M95)</f>
        <v> </v>
      </c>
      <c r="T95" s="112" t="str">
        <f aca="true" t="shared" si="54" ref="T95:T113">IF(E95=0," ",(P95/E95))</f>
        <v> </v>
      </c>
      <c r="U95" s="113" t="str">
        <f aca="true" t="shared" si="55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 aca="true" t="shared" si="56" ref="E96:E110"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3"/>
        <v> </v>
      </c>
      <c r="T96" s="118" t="str">
        <f t="shared" si="54"/>
        <v> </v>
      </c>
      <c r="U96" s="119" t="str">
        <f t="shared" si="55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56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3"/>
        <v> </v>
      </c>
      <c r="T97" s="118" t="str">
        <f t="shared" si="54"/>
        <v> </v>
      </c>
      <c r="U97" s="119" t="str">
        <f t="shared" si="55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6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3"/>
        <v> </v>
      </c>
      <c r="T98" s="118" t="str">
        <f t="shared" si="54"/>
        <v> </v>
      </c>
      <c r="U98" s="119" t="str">
        <f t="shared" si="55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6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3"/>
        <v> </v>
      </c>
      <c r="T99" s="118" t="str">
        <f t="shared" si="54"/>
        <v> </v>
      </c>
      <c r="U99" s="119" t="str">
        <f t="shared" si="55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6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3"/>
        <v> </v>
      </c>
      <c r="T100" s="118" t="str">
        <f t="shared" si="54"/>
        <v> </v>
      </c>
      <c r="U100" s="119" t="str">
        <f t="shared" si="55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6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3"/>
        <v> </v>
      </c>
      <c r="T101" s="118" t="str">
        <f t="shared" si="54"/>
        <v> </v>
      </c>
      <c r="U101" s="119" t="str">
        <f t="shared" si="55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6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3"/>
        <v> </v>
      </c>
      <c r="T102" s="118" t="str">
        <f t="shared" si="54"/>
        <v> </v>
      </c>
      <c r="U102" s="119" t="str">
        <f t="shared" si="55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6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3"/>
        <v> </v>
      </c>
      <c r="T103" s="118" t="str">
        <f t="shared" si="54"/>
        <v> </v>
      </c>
      <c r="U103" s="119" t="str">
        <f t="shared" si="55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6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3"/>
        <v> </v>
      </c>
      <c r="T104" s="118" t="str">
        <f t="shared" si="54"/>
        <v> </v>
      </c>
      <c r="U104" s="119" t="str">
        <f t="shared" si="55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6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3"/>
        <v> </v>
      </c>
      <c r="T105" s="118" t="str">
        <f t="shared" si="54"/>
        <v> </v>
      </c>
      <c r="U105" s="119" t="str">
        <f t="shared" si="55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6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3"/>
        <v> </v>
      </c>
      <c r="T106" s="118" t="str">
        <f t="shared" si="54"/>
        <v> </v>
      </c>
      <c r="U106" s="119" t="str">
        <f t="shared" si="55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6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3"/>
        <v> </v>
      </c>
      <c r="T107" s="118" t="str">
        <f t="shared" si="54"/>
        <v> </v>
      </c>
      <c r="U107" s="119" t="str">
        <f t="shared" si="55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6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3"/>
        <v> </v>
      </c>
      <c r="T108" s="118" t="str">
        <f t="shared" si="54"/>
        <v> </v>
      </c>
      <c r="U108" s="119" t="str">
        <f t="shared" si="55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6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3"/>
        <v> </v>
      </c>
      <c r="T109" s="118" t="str">
        <f t="shared" si="54"/>
        <v> </v>
      </c>
      <c r="U109" s="119" t="str">
        <f t="shared" si="55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6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3"/>
        <v> </v>
      </c>
      <c r="T110" s="118" t="str">
        <f t="shared" si="54"/>
        <v> </v>
      </c>
      <c r="U110" s="119" t="str">
        <f t="shared" si="55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t="shared" si="52"/>
        <v> </v>
      </c>
      <c r="S111" s="113" t="str">
        <f t="shared" si="53"/>
        <v> </v>
      </c>
      <c r="T111" s="112" t="str">
        <f t="shared" si="54"/>
        <v> </v>
      </c>
      <c r="U111" s="113" t="str">
        <f t="shared" si="55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2"/>
        <v> </v>
      </c>
      <c r="S112" s="113" t="str">
        <f t="shared" si="53"/>
        <v> </v>
      </c>
      <c r="T112" s="112" t="str">
        <f t="shared" si="54"/>
        <v> </v>
      </c>
      <c r="U112" s="113" t="str">
        <f t="shared" si="55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 aca="true" t="shared" si="58" ref="B113:Q113">B85</f>
        <v>0</v>
      </c>
      <c r="C113" s="124">
        <f t="shared" si="58"/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2"/>
        <v> </v>
      </c>
      <c r="S113" s="113" t="str">
        <f t="shared" si="53"/>
        <v> </v>
      </c>
      <c r="T113" s="112" t="str">
        <f t="shared" si="54"/>
        <v> </v>
      </c>
      <c r="U113" s="113" t="str">
        <f t="shared" si="55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44100000</v>
      </c>
      <c r="C10" s="18">
        <v>0</v>
      </c>
      <c r="D10" s="18"/>
      <c r="E10" s="18">
        <f aca="true" t="shared" si="0" ref="E10:E16">$B10+$C10+$D10</f>
        <v>44100000</v>
      </c>
      <c r="F10" s="19">
        <v>44100000</v>
      </c>
      <c r="G10" s="20">
        <v>44100000</v>
      </c>
      <c r="H10" s="19">
        <v>2741000</v>
      </c>
      <c r="I10" s="20">
        <v>4000009</v>
      </c>
      <c r="J10" s="19">
        <v>8866000</v>
      </c>
      <c r="K10" s="20">
        <v>5632718</v>
      </c>
      <c r="L10" s="19">
        <v>5846000</v>
      </c>
      <c r="M10" s="20">
        <v>7091203</v>
      </c>
      <c r="N10" s="19"/>
      <c r="O10" s="20"/>
      <c r="P10" s="19">
        <f aca="true" t="shared" si="1" ref="P10:P16">$H10+$J10+$L10+$N10</f>
        <v>17453000</v>
      </c>
      <c r="Q10" s="20">
        <f aca="true" t="shared" si="2" ref="Q10:Q16">$I10+$K10+$M10+$O10</f>
        <v>16723930</v>
      </c>
      <c r="R10" s="21">
        <f aca="true" t="shared" si="3" ref="R10:R16">IF($J10=0,0,(($L10-$J10)/$J10)*100)</f>
        <v>-34.06271148206632</v>
      </c>
      <c r="S10" s="22">
        <f aca="true" t="shared" si="4" ref="S10:S16">IF($K10=0,0,(($M10-$K10)/$K10)*100)</f>
        <v>25.89309459482971</v>
      </c>
      <c r="T10" s="21">
        <f aca="true" t="shared" si="5" ref="T10:T15">IF($E10=0,0,($P10/$E10)*100)</f>
        <v>39.57596371882086</v>
      </c>
      <c r="U10" s="23">
        <f aca="true" t="shared" si="6" ref="U10:U15">IF($E10=0,0,($Q10/$E10)*100)</f>
        <v>37.92274376417233</v>
      </c>
      <c r="V10" s="19">
        <v>0</v>
      </c>
      <c r="W10" s="20">
        <v>0</v>
      </c>
    </row>
    <row r="11" spans="1:23" ht="12.75" customHeight="1">
      <c r="A11" s="17" t="s">
        <v>35</v>
      </c>
      <c r="B11" s="18">
        <v>35500000</v>
      </c>
      <c r="C11" s="18">
        <v>-1682000</v>
      </c>
      <c r="D11" s="18"/>
      <c r="E11" s="18">
        <f t="shared" si="0"/>
        <v>33818000</v>
      </c>
      <c r="F11" s="19">
        <v>33818000</v>
      </c>
      <c r="G11" s="20">
        <v>33818000</v>
      </c>
      <c r="H11" s="19">
        <v>5658000</v>
      </c>
      <c r="I11" s="20"/>
      <c r="J11" s="19">
        <v>5999000</v>
      </c>
      <c r="K11" s="20">
        <v>11730435</v>
      </c>
      <c r="L11" s="19">
        <v>7289000</v>
      </c>
      <c r="M11" s="20"/>
      <c r="N11" s="19"/>
      <c r="O11" s="20"/>
      <c r="P11" s="19">
        <f t="shared" si="1"/>
        <v>18946000</v>
      </c>
      <c r="Q11" s="20">
        <f t="shared" si="2"/>
        <v>11730435</v>
      </c>
      <c r="R11" s="21">
        <f t="shared" si="3"/>
        <v>21.50358393065511</v>
      </c>
      <c r="S11" s="22">
        <f t="shared" si="4"/>
        <v>-100</v>
      </c>
      <c r="T11" s="21">
        <f t="shared" si="5"/>
        <v>56.023419480749894</v>
      </c>
      <c r="U11" s="23">
        <f t="shared" si="6"/>
        <v>34.68695665030457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/>
      <c r="I12" s="20"/>
      <c r="J12" s="19"/>
      <c r="K12" s="20"/>
      <c r="L12" s="19"/>
      <c r="M12" s="20"/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 t="shared" si="5"/>
        <v>0</v>
      </c>
      <c r="U12" s="23">
        <f t="shared" si="6"/>
        <v>0</v>
      </c>
      <c r="V12" s="19">
        <v>0</v>
      </c>
      <c r="W12" s="20">
        <v>0</v>
      </c>
    </row>
    <row r="13" spans="1:23" ht="12.75" customHeight="1">
      <c r="A13" s="17" t="s">
        <v>37</v>
      </c>
      <c r="B13" s="18">
        <v>2500000</v>
      </c>
      <c r="C13" s="18">
        <v>20021000</v>
      </c>
      <c r="D13" s="18"/>
      <c r="E13" s="18">
        <f t="shared" si="0"/>
        <v>22521000</v>
      </c>
      <c r="F13" s="19">
        <v>22521000</v>
      </c>
      <c r="G13" s="20">
        <v>22521000</v>
      </c>
      <c r="H13" s="19"/>
      <c r="I13" s="20"/>
      <c r="J13" s="19"/>
      <c r="K13" s="20"/>
      <c r="L13" s="19"/>
      <c r="M13" s="20"/>
      <c r="N13" s="19"/>
      <c r="O13" s="20"/>
      <c r="P13" s="19">
        <f t="shared" si="1"/>
        <v>0</v>
      </c>
      <c r="Q13" s="20">
        <f t="shared" si="2"/>
        <v>0</v>
      </c>
      <c r="R13" s="21">
        <f t="shared" si="3"/>
        <v>0</v>
      </c>
      <c r="S13" s="22">
        <f t="shared" si="4"/>
        <v>0</v>
      </c>
      <c r="T13" s="21">
        <f t="shared" si="5"/>
        <v>0</v>
      </c>
      <c r="U13" s="23">
        <f t="shared" si="6"/>
        <v>0</v>
      </c>
      <c r="V13" s="19">
        <v>0</v>
      </c>
      <c r="W13" s="20">
        <v>0</v>
      </c>
    </row>
    <row r="14" spans="1:23" ht="12.75" customHeight="1">
      <c r="A14" s="17" t="s">
        <v>38</v>
      </c>
      <c r="B14" s="18">
        <v>2900000</v>
      </c>
      <c r="C14" s="18">
        <v>0</v>
      </c>
      <c r="D14" s="18"/>
      <c r="E14" s="18">
        <f t="shared" si="0"/>
        <v>2900000</v>
      </c>
      <c r="F14" s="19">
        <v>2900000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92937000</v>
      </c>
      <c r="C15" s="18">
        <v>-1143000</v>
      </c>
      <c r="D15" s="18"/>
      <c r="E15" s="18">
        <f t="shared" si="0"/>
        <v>91794000</v>
      </c>
      <c r="F15" s="19">
        <v>91794000</v>
      </c>
      <c r="G15" s="20">
        <v>91794000</v>
      </c>
      <c r="H15" s="19">
        <v>23324000</v>
      </c>
      <c r="I15" s="20">
        <v>27249325</v>
      </c>
      <c r="J15" s="19">
        <v>30949000</v>
      </c>
      <c r="K15" s="20">
        <v>33628995</v>
      </c>
      <c r="L15" s="19">
        <v>13909000</v>
      </c>
      <c r="M15" s="20">
        <v>15391172</v>
      </c>
      <c r="N15" s="19"/>
      <c r="O15" s="20"/>
      <c r="P15" s="19">
        <f t="shared" si="1"/>
        <v>68182000</v>
      </c>
      <c r="Q15" s="20">
        <f t="shared" si="2"/>
        <v>76269492</v>
      </c>
      <c r="R15" s="21">
        <f t="shared" si="3"/>
        <v>-55.05832175514557</v>
      </c>
      <c r="S15" s="22">
        <f t="shared" si="4"/>
        <v>-54.23243543257834</v>
      </c>
      <c r="T15" s="21">
        <f t="shared" si="5"/>
        <v>74.277185872715</v>
      </c>
      <c r="U15" s="23">
        <f t="shared" si="6"/>
        <v>83.08766586051377</v>
      </c>
      <c r="V15" s="19">
        <v>0</v>
      </c>
      <c r="W15" s="20">
        <v>0</v>
      </c>
    </row>
    <row r="16" spans="1:23" ht="12.75" customHeight="1">
      <c r="A16" s="24" t="s">
        <v>40</v>
      </c>
      <c r="B16" s="25">
        <f>SUM(B9:B15)</f>
        <v>177937000</v>
      </c>
      <c r="C16" s="25">
        <f>SUM(C9:C15)</f>
        <v>17196000</v>
      </c>
      <c r="D16" s="25"/>
      <c r="E16" s="25">
        <f t="shared" si="0"/>
        <v>195133000</v>
      </c>
      <c r="F16" s="26">
        <f aca="true" t="shared" si="7" ref="F16:O16">SUM(F9:F15)</f>
        <v>195133000</v>
      </c>
      <c r="G16" s="27">
        <f t="shared" si="7"/>
        <v>192233000</v>
      </c>
      <c r="H16" s="26">
        <f t="shared" si="7"/>
        <v>31723000</v>
      </c>
      <c r="I16" s="27">
        <f t="shared" si="7"/>
        <v>31249334</v>
      </c>
      <c r="J16" s="26">
        <f t="shared" si="7"/>
        <v>45814000</v>
      </c>
      <c r="K16" s="27">
        <f t="shared" si="7"/>
        <v>50992148</v>
      </c>
      <c r="L16" s="26">
        <f t="shared" si="7"/>
        <v>27044000</v>
      </c>
      <c r="M16" s="27">
        <f t="shared" si="7"/>
        <v>22482375</v>
      </c>
      <c r="N16" s="26">
        <f t="shared" si="7"/>
        <v>0</v>
      </c>
      <c r="O16" s="27">
        <f t="shared" si="7"/>
        <v>0</v>
      </c>
      <c r="P16" s="26">
        <f t="shared" si="1"/>
        <v>104581000</v>
      </c>
      <c r="Q16" s="27">
        <f t="shared" si="2"/>
        <v>104723857</v>
      </c>
      <c r="R16" s="28">
        <f t="shared" si="3"/>
        <v>-40.970009167503385</v>
      </c>
      <c r="S16" s="29">
        <f t="shared" si="4"/>
        <v>-55.91012365276317</v>
      </c>
      <c r="T16" s="28">
        <f>IF((SUM($E9:$E13)+$E15)=0,0,(P16/(SUM($E9:$E13)+$E15)*100))</f>
        <v>54.403250222386376</v>
      </c>
      <c r="U16" s="30">
        <f>IF((SUM($E9:$E13)+$E15)=0,0,(Q16/(SUM($E9:$E13)+$E15)*100))</f>
        <v>54.47756472613964</v>
      </c>
      <c r="V16" s="26">
        <f>SUM(V9:V15)</f>
        <v>0</v>
      </c>
      <c r="W16" s="27">
        <f>SUM(W9:W15)</f>
        <v>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12200000</v>
      </c>
      <c r="C19" s="18">
        <v>-530000</v>
      </c>
      <c r="D19" s="18"/>
      <c r="E19" s="18">
        <f t="shared" si="8"/>
        <v>11670000</v>
      </c>
      <c r="F19" s="19">
        <v>11670000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9596000</v>
      </c>
      <c r="C20" s="18">
        <v>0</v>
      </c>
      <c r="D20" s="18"/>
      <c r="E20" s="18">
        <f t="shared" si="8"/>
        <v>9596000</v>
      </c>
      <c r="F20" s="19">
        <v>9596000</v>
      </c>
      <c r="G20" s="20">
        <v>9596000</v>
      </c>
      <c r="H20" s="19"/>
      <c r="I20" s="20">
        <v>1743675</v>
      </c>
      <c r="J20" s="19"/>
      <c r="K20" s="20">
        <v>616367</v>
      </c>
      <c r="L20" s="19"/>
      <c r="M20" s="20">
        <v>9807453</v>
      </c>
      <c r="N20" s="19"/>
      <c r="O20" s="20"/>
      <c r="P20" s="19">
        <f t="shared" si="9"/>
        <v>0</v>
      </c>
      <c r="Q20" s="20">
        <f t="shared" si="10"/>
        <v>12167495</v>
      </c>
      <c r="R20" s="21">
        <f t="shared" si="11"/>
        <v>0</v>
      </c>
      <c r="S20" s="22">
        <f t="shared" si="12"/>
        <v>1491.1710068838856</v>
      </c>
      <c r="T20" s="21">
        <f t="shared" si="13"/>
        <v>0</v>
      </c>
      <c r="U20" s="23">
        <f t="shared" si="14"/>
        <v>126.79757190496039</v>
      </c>
      <c r="V20" s="19">
        <v>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21796000</v>
      </c>
      <c r="C24" s="25">
        <f>SUM(C18:C23)</f>
        <v>-530000</v>
      </c>
      <c r="D24" s="25"/>
      <c r="E24" s="25">
        <f t="shared" si="8"/>
        <v>21266000</v>
      </c>
      <c r="F24" s="26">
        <f aca="true" t="shared" si="15" ref="F24:O24">SUM(F18:F23)</f>
        <v>21266000</v>
      </c>
      <c r="G24" s="27">
        <f t="shared" si="15"/>
        <v>9596000</v>
      </c>
      <c r="H24" s="26">
        <f t="shared" si="15"/>
        <v>0</v>
      </c>
      <c r="I24" s="27">
        <f t="shared" si="15"/>
        <v>1743675</v>
      </c>
      <c r="J24" s="26">
        <f t="shared" si="15"/>
        <v>0</v>
      </c>
      <c r="K24" s="27">
        <f t="shared" si="15"/>
        <v>616367</v>
      </c>
      <c r="L24" s="26">
        <f t="shared" si="15"/>
        <v>0</v>
      </c>
      <c r="M24" s="27">
        <f t="shared" si="15"/>
        <v>9807453</v>
      </c>
      <c r="N24" s="26">
        <f t="shared" si="15"/>
        <v>0</v>
      </c>
      <c r="O24" s="27">
        <f t="shared" si="15"/>
        <v>0</v>
      </c>
      <c r="P24" s="26">
        <f t="shared" si="9"/>
        <v>0</v>
      </c>
      <c r="Q24" s="27">
        <f t="shared" si="10"/>
        <v>12167495</v>
      </c>
      <c r="R24" s="28">
        <f t="shared" si="11"/>
        <v>0</v>
      </c>
      <c r="S24" s="29">
        <f t="shared" si="12"/>
        <v>1491.1710068838856</v>
      </c>
      <c r="T24" s="28">
        <f>IF(($E24-$E19-$E23)=0,0,($P24/($E24-$E19-$E23))*100)</f>
        <v>0</v>
      </c>
      <c r="U24" s="30">
        <f>IF(($E24-$E19-$E23)=0,0,($Q24/($E24-$E19-$E23))*100)</f>
        <v>126.79757190496039</v>
      </c>
      <c r="V24" s="26">
        <f>SUM(V18:V23)</f>
        <v>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0</v>
      </c>
      <c r="C28" s="18">
        <v>20000000</v>
      </c>
      <c r="D28" s="18"/>
      <c r="E28" s="18">
        <f>$B28+$C28+$D28</f>
        <v>20000000</v>
      </c>
      <c r="F28" s="19">
        <v>0</v>
      </c>
      <c r="G28" s="20">
        <v>20000000</v>
      </c>
      <c r="H28" s="19"/>
      <c r="I28" s="20"/>
      <c r="J28" s="19"/>
      <c r="K28" s="20">
        <v>31852296</v>
      </c>
      <c r="L28" s="19"/>
      <c r="M28" s="20">
        <v>8759329</v>
      </c>
      <c r="N28" s="19"/>
      <c r="O28" s="20"/>
      <c r="P28" s="19">
        <f>$H28+$J28+$L28+$N28</f>
        <v>0</v>
      </c>
      <c r="Q28" s="20">
        <f>$I28+$K28+$M28+$O28</f>
        <v>40611625</v>
      </c>
      <c r="R28" s="21">
        <f>IF($J28=0,0,(($L28-$J28)/$J28)*100)</f>
        <v>0</v>
      </c>
      <c r="S28" s="22">
        <f>IF($K28=0,0,(($M28-$K28)/$K28)*100)</f>
        <v>-72.50016450933396</v>
      </c>
      <c r="T28" s="21">
        <f>IF($E28=0,0,($P28/$E28)*100)</f>
        <v>0</v>
      </c>
      <c r="U28" s="23">
        <f>IF($E28=0,0,($Q28/$E28)*100)</f>
        <v>203.058125</v>
      </c>
      <c r="V28" s="19">
        <v>71753000</v>
      </c>
      <c r="W28" s="20">
        <v>0</v>
      </c>
    </row>
    <row r="29" spans="1:23" ht="12.75" customHeight="1">
      <c r="A29" s="17" t="s">
        <v>52</v>
      </c>
      <c r="B29" s="18">
        <v>6903000</v>
      </c>
      <c r="C29" s="18">
        <v>0</v>
      </c>
      <c r="D29" s="18"/>
      <c r="E29" s="18">
        <f>$B29+$C29+$D29</f>
        <v>6903000</v>
      </c>
      <c r="F29" s="19">
        <v>6903000</v>
      </c>
      <c r="G29" s="20">
        <v>6903000</v>
      </c>
      <c r="H29" s="19">
        <v>935000</v>
      </c>
      <c r="I29" s="20">
        <v>593439</v>
      </c>
      <c r="J29" s="19">
        <v>1105000</v>
      </c>
      <c r="K29" s="20">
        <v>1110200</v>
      </c>
      <c r="L29" s="19">
        <v>3418000</v>
      </c>
      <c r="M29" s="20">
        <v>1269356</v>
      </c>
      <c r="N29" s="19"/>
      <c r="O29" s="20"/>
      <c r="P29" s="19">
        <f>$H29+$J29+$L29+$N29</f>
        <v>5458000</v>
      </c>
      <c r="Q29" s="20">
        <f>$I29+$K29+$M29+$O29</f>
        <v>2972995</v>
      </c>
      <c r="R29" s="21">
        <f>IF($J29=0,0,(($L29-$J29)/$J29)*100)</f>
        <v>209.3212669683258</v>
      </c>
      <c r="S29" s="22">
        <f>IF($K29=0,0,(($M29-$K29)/$K29)*100)</f>
        <v>14.335795352188796</v>
      </c>
      <c r="T29" s="21">
        <f>IF($E29=0,0,($P29/$E29)*100)</f>
        <v>79.06707228741126</v>
      </c>
      <c r="U29" s="23">
        <f>IF($E29=0,0,($Q29/$E29)*100)</f>
        <v>43.0681587715486</v>
      </c>
      <c r="V29" s="19">
        <v>70000</v>
      </c>
      <c r="W29" s="20">
        <v>0</v>
      </c>
    </row>
    <row r="30" spans="1:23" ht="12.75" customHeight="1">
      <c r="A30" s="24" t="s">
        <v>40</v>
      </c>
      <c r="B30" s="25">
        <f>SUM(B26:B29)</f>
        <v>6903000</v>
      </c>
      <c r="C30" s="25">
        <f>SUM(C26:C29)</f>
        <v>20000000</v>
      </c>
      <c r="D30" s="25"/>
      <c r="E30" s="25">
        <f>$B30+$C30+$D30</f>
        <v>26903000</v>
      </c>
      <c r="F30" s="26">
        <f aca="true" t="shared" si="16" ref="F30:O30">SUM(F26:F29)</f>
        <v>6903000</v>
      </c>
      <c r="G30" s="27">
        <f t="shared" si="16"/>
        <v>26903000</v>
      </c>
      <c r="H30" s="26">
        <f t="shared" si="16"/>
        <v>935000</v>
      </c>
      <c r="I30" s="27">
        <f t="shared" si="16"/>
        <v>593439</v>
      </c>
      <c r="J30" s="26">
        <f t="shared" si="16"/>
        <v>1105000</v>
      </c>
      <c r="K30" s="27">
        <f t="shared" si="16"/>
        <v>32962496</v>
      </c>
      <c r="L30" s="26">
        <f t="shared" si="16"/>
        <v>3418000</v>
      </c>
      <c r="M30" s="27">
        <f t="shared" si="16"/>
        <v>10028685</v>
      </c>
      <c r="N30" s="26">
        <f t="shared" si="16"/>
        <v>0</v>
      </c>
      <c r="O30" s="27">
        <f t="shared" si="16"/>
        <v>0</v>
      </c>
      <c r="P30" s="26">
        <f>$H30+$J30+$L30+$N30</f>
        <v>5458000</v>
      </c>
      <c r="Q30" s="27">
        <f>$I30+$K30+$M30+$O30</f>
        <v>43584620</v>
      </c>
      <c r="R30" s="28">
        <f>IF($J30=0,0,(($L30-$J30)/$J30)*100)</f>
        <v>209.3212669683258</v>
      </c>
      <c r="S30" s="29">
        <f>IF($K30=0,0,(($M30-$K30)/$K30)*100)</f>
        <v>-69.57546843540004</v>
      </c>
      <c r="T30" s="28">
        <f>IF($E30=0,0,($P30/$E30)*100)</f>
        <v>20.287700256476974</v>
      </c>
      <c r="U30" s="30">
        <f>IF($E30=0,0,($Q30/$E30)*100)</f>
        <v>162.00654202133592</v>
      </c>
      <c r="V30" s="26">
        <f>SUM(V26:V29)</f>
        <v>71823000</v>
      </c>
      <c r="W30" s="27">
        <f>SUM(W26:W29)</f>
        <v>0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54994000</v>
      </c>
      <c r="C32" s="18">
        <v>0</v>
      </c>
      <c r="D32" s="18"/>
      <c r="E32" s="18">
        <f>$B32+$C32+$D32</f>
        <v>54994000</v>
      </c>
      <c r="F32" s="19">
        <v>54994000</v>
      </c>
      <c r="G32" s="20">
        <v>54994000</v>
      </c>
      <c r="H32" s="19">
        <v>20679000</v>
      </c>
      <c r="I32" s="20">
        <v>9489214</v>
      </c>
      <c r="J32" s="19">
        <v>12552000</v>
      </c>
      <c r="K32" s="20">
        <v>17494378</v>
      </c>
      <c r="L32" s="19">
        <v>16637000</v>
      </c>
      <c r="M32" s="20">
        <v>16508959</v>
      </c>
      <c r="N32" s="19"/>
      <c r="O32" s="20"/>
      <c r="P32" s="19">
        <f>$H32+$J32+$L32+$N32</f>
        <v>49868000</v>
      </c>
      <c r="Q32" s="20">
        <f>$I32+$K32+$M32+$O32</f>
        <v>43492551</v>
      </c>
      <c r="R32" s="21">
        <f>IF($J32=0,0,(($L32-$J32)/$J32)*100)</f>
        <v>32.54461440407903</v>
      </c>
      <c r="S32" s="22">
        <f>IF($K32=0,0,(($M32-$K32)/$K32)*100)</f>
        <v>-5.632775283579673</v>
      </c>
      <c r="T32" s="21">
        <f>IF($E32=0,0,($P32/$E32)*100)</f>
        <v>90.67898316179947</v>
      </c>
      <c r="U32" s="23">
        <f>IF($E32=0,0,($Q32/$E32)*100)</f>
        <v>79.08599301742008</v>
      </c>
      <c r="V32" s="19">
        <v>0</v>
      </c>
      <c r="W32" s="20">
        <v>0</v>
      </c>
    </row>
    <row r="33" spans="1:23" ht="12.75" customHeight="1">
      <c r="A33" s="24" t="s">
        <v>40</v>
      </c>
      <c r="B33" s="25">
        <f>B32</f>
        <v>54994000</v>
      </c>
      <c r="C33" s="25">
        <f>C32</f>
        <v>0</v>
      </c>
      <c r="D33" s="25"/>
      <c r="E33" s="25">
        <f>$B33+$C33+$D33</f>
        <v>54994000</v>
      </c>
      <c r="F33" s="26">
        <f aca="true" t="shared" si="17" ref="F33:O33">F32</f>
        <v>54994000</v>
      </c>
      <c r="G33" s="27">
        <f t="shared" si="17"/>
        <v>54994000</v>
      </c>
      <c r="H33" s="26">
        <f t="shared" si="17"/>
        <v>20679000</v>
      </c>
      <c r="I33" s="27">
        <f t="shared" si="17"/>
        <v>9489214</v>
      </c>
      <c r="J33" s="26">
        <f t="shared" si="17"/>
        <v>12552000</v>
      </c>
      <c r="K33" s="27">
        <f t="shared" si="17"/>
        <v>17494378</v>
      </c>
      <c r="L33" s="26">
        <f t="shared" si="17"/>
        <v>16637000</v>
      </c>
      <c r="M33" s="27">
        <f t="shared" si="17"/>
        <v>16508959</v>
      </c>
      <c r="N33" s="26">
        <f t="shared" si="17"/>
        <v>0</v>
      </c>
      <c r="O33" s="27">
        <f t="shared" si="17"/>
        <v>0</v>
      </c>
      <c r="P33" s="26">
        <f>$H33+$J33+$L33+$N33</f>
        <v>49868000</v>
      </c>
      <c r="Q33" s="27">
        <f>$I33+$K33+$M33+$O33</f>
        <v>43492551</v>
      </c>
      <c r="R33" s="28">
        <f>IF($J33=0,0,(($L33-$J33)/$J33)*100)</f>
        <v>32.54461440407903</v>
      </c>
      <c r="S33" s="29">
        <f>IF($K33=0,0,(($M33-$K33)/$K33)*100)</f>
        <v>-5.632775283579673</v>
      </c>
      <c r="T33" s="28">
        <f>IF($E33=0,0,($P33/$E33)*100)</f>
        <v>90.67898316179947</v>
      </c>
      <c r="U33" s="30">
        <f>IF($E33=0,0,($Q33/$E33)*100)</f>
        <v>79.08599301742008</v>
      </c>
      <c r="V33" s="26">
        <f>V32</f>
        <v>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211755000</v>
      </c>
      <c r="C35" s="18">
        <v>-51024000</v>
      </c>
      <c r="D35" s="18"/>
      <c r="E35" s="18">
        <f aca="true" t="shared" si="18" ref="E35:E40">$B35+$C35+$D35</f>
        <v>160731000</v>
      </c>
      <c r="F35" s="19">
        <v>160731000</v>
      </c>
      <c r="G35" s="20">
        <v>160731000</v>
      </c>
      <c r="H35" s="19">
        <v>14940000</v>
      </c>
      <c r="I35" s="20">
        <v>23595543</v>
      </c>
      <c r="J35" s="19">
        <v>9255000</v>
      </c>
      <c r="K35" s="20">
        <v>36715020</v>
      </c>
      <c r="L35" s="19">
        <v>77148000</v>
      </c>
      <c r="M35" s="20">
        <v>30026406</v>
      </c>
      <c r="N35" s="19"/>
      <c r="O35" s="20"/>
      <c r="P35" s="19">
        <f aca="true" t="shared" si="19" ref="P35:P40">$H35+$J35+$L35+$N35</f>
        <v>101343000</v>
      </c>
      <c r="Q35" s="20">
        <f aca="true" t="shared" si="20" ref="Q35:Q40">$I35+$K35+$M35+$O35</f>
        <v>90336969</v>
      </c>
      <c r="R35" s="21">
        <f aca="true" t="shared" si="21" ref="R35:R40">IF($J35=0,0,(($L35-$J35)/$J35)*100)</f>
        <v>733.581847649919</v>
      </c>
      <c r="S35" s="22">
        <f aca="true" t="shared" si="22" ref="S35:S40">IF($K35=0,0,(($M35-$K35)/$K35)*100)</f>
        <v>-18.21765043298356</v>
      </c>
      <c r="T35" s="21">
        <f>IF($E35=0,0,($P35/$E35)*100)</f>
        <v>63.051309330496295</v>
      </c>
      <c r="U35" s="23">
        <f>IF($E35=0,0,($Q35/$E35)*100)</f>
        <v>56.20382440226217</v>
      </c>
      <c r="V35" s="19">
        <v>0</v>
      </c>
      <c r="W35" s="20">
        <v>0</v>
      </c>
    </row>
    <row r="36" spans="1:23" ht="12.75" customHeight="1">
      <c r="A36" s="17" t="s">
        <v>57</v>
      </c>
      <c r="B36" s="18">
        <v>303320000</v>
      </c>
      <c r="C36" s="18">
        <v>-101057000</v>
      </c>
      <c r="D36" s="18"/>
      <c r="E36" s="18">
        <f t="shared" si="18"/>
        <v>202263000</v>
      </c>
      <c r="F36" s="19">
        <v>202263000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22000000</v>
      </c>
      <c r="C38" s="18">
        <v>-2200000</v>
      </c>
      <c r="D38" s="18"/>
      <c r="E38" s="18">
        <f t="shared" si="18"/>
        <v>19800000</v>
      </c>
      <c r="F38" s="19">
        <v>19800000</v>
      </c>
      <c r="G38" s="20">
        <v>19800000</v>
      </c>
      <c r="H38" s="19"/>
      <c r="I38" s="20"/>
      <c r="J38" s="19">
        <v>2947000</v>
      </c>
      <c r="K38" s="20">
        <v>2708292</v>
      </c>
      <c r="L38" s="19">
        <v>5437000</v>
      </c>
      <c r="M38" s="20">
        <v>779173</v>
      </c>
      <c r="N38" s="19"/>
      <c r="O38" s="20"/>
      <c r="P38" s="19">
        <f t="shared" si="19"/>
        <v>8384000</v>
      </c>
      <c r="Q38" s="20">
        <f t="shared" si="20"/>
        <v>3487465</v>
      </c>
      <c r="R38" s="21">
        <f t="shared" si="21"/>
        <v>84.49270444519851</v>
      </c>
      <c r="S38" s="22">
        <f t="shared" si="22"/>
        <v>-71.23009631162371</v>
      </c>
      <c r="T38" s="21">
        <f>IF($E38=0,0,($P38/$E38)*100)</f>
        <v>42.343434343434346</v>
      </c>
      <c r="U38" s="23">
        <f>IF($E38=0,0,($Q38/$E38)*100)</f>
        <v>17.613459595959597</v>
      </c>
      <c r="V38" s="19">
        <v>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537075000</v>
      </c>
      <c r="C40" s="25">
        <f>SUM(C35:C39)</f>
        <v>-154281000</v>
      </c>
      <c r="D40" s="25"/>
      <c r="E40" s="25">
        <f t="shared" si="18"/>
        <v>382794000</v>
      </c>
      <c r="F40" s="26">
        <f aca="true" t="shared" si="23" ref="F40:O40">SUM(F35:F39)</f>
        <v>382794000</v>
      </c>
      <c r="G40" s="27">
        <f t="shared" si="23"/>
        <v>180531000</v>
      </c>
      <c r="H40" s="26">
        <f t="shared" si="23"/>
        <v>14940000</v>
      </c>
      <c r="I40" s="27">
        <f t="shared" si="23"/>
        <v>23595543</v>
      </c>
      <c r="J40" s="26">
        <f t="shared" si="23"/>
        <v>12202000</v>
      </c>
      <c r="K40" s="27">
        <f t="shared" si="23"/>
        <v>39423312</v>
      </c>
      <c r="L40" s="26">
        <f t="shared" si="23"/>
        <v>82585000</v>
      </c>
      <c r="M40" s="27">
        <f t="shared" si="23"/>
        <v>30805579</v>
      </c>
      <c r="N40" s="26">
        <f t="shared" si="23"/>
        <v>0</v>
      </c>
      <c r="O40" s="27">
        <f t="shared" si="23"/>
        <v>0</v>
      </c>
      <c r="P40" s="26">
        <f t="shared" si="19"/>
        <v>109727000</v>
      </c>
      <c r="Q40" s="27">
        <f t="shared" si="20"/>
        <v>93824434</v>
      </c>
      <c r="R40" s="28">
        <f t="shared" si="21"/>
        <v>576.8152761842321</v>
      </c>
      <c r="S40" s="29">
        <f t="shared" si="22"/>
        <v>-21.859485068124158</v>
      </c>
      <c r="T40" s="28">
        <f>IF((+$E35+$E38)=0,0,(P40/(+$E35+$E38))*100)</f>
        <v>60.78014302252799</v>
      </c>
      <c r="U40" s="30">
        <f>IF((+$E35+$E38)=0,0,(Q40/(+$E35+$E38))*100)</f>
        <v>51.97137001401422</v>
      </c>
      <c r="V40" s="26">
        <f>SUM(V35:V39)</f>
        <v>0</v>
      </c>
      <c r="W40" s="27">
        <f>SUM(W35:W39)</f>
        <v>0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478407000</v>
      </c>
      <c r="C43" s="18">
        <v>16000000</v>
      </c>
      <c r="D43" s="18"/>
      <c r="E43" s="18">
        <f t="shared" si="24"/>
        <v>494407000</v>
      </c>
      <c r="F43" s="19">
        <v>494407000</v>
      </c>
      <c r="G43" s="20">
        <v>494407000</v>
      </c>
      <c r="H43" s="19">
        <v>35190000</v>
      </c>
      <c r="I43" s="20">
        <v>25515777</v>
      </c>
      <c r="J43" s="19">
        <v>91659000</v>
      </c>
      <c r="K43" s="20">
        <v>91453626</v>
      </c>
      <c r="L43" s="19">
        <v>78177000</v>
      </c>
      <c r="M43" s="20">
        <v>97287599</v>
      </c>
      <c r="N43" s="19"/>
      <c r="O43" s="20"/>
      <c r="P43" s="19">
        <f t="shared" si="25"/>
        <v>205026000</v>
      </c>
      <c r="Q43" s="20">
        <f t="shared" si="26"/>
        <v>214257002</v>
      </c>
      <c r="R43" s="21">
        <f t="shared" si="27"/>
        <v>-14.708866559748635</v>
      </c>
      <c r="S43" s="22">
        <f t="shared" si="28"/>
        <v>6.379159859664832</v>
      </c>
      <c r="T43" s="21">
        <f t="shared" si="29"/>
        <v>41.46907305115017</v>
      </c>
      <c r="U43" s="23">
        <f t="shared" si="30"/>
        <v>43.33615867089261</v>
      </c>
      <c r="V43" s="19">
        <v>94470000</v>
      </c>
      <c r="W43" s="20">
        <v>0</v>
      </c>
    </row>
    <row r="44" spans="1:23" ht="12.75" customHeight="1">
      <c r="A44" s="17" t="s">
        <v>64</v>
      </c>
      <c r="B44" s="18">
        <v>267366000</v>
      </c>
      <c r="C44" s="18">
        <v>95532000</v>
      </c>
      <c r="D44" s="18"/>
      <c r="E44" s="18">
        <f t="shared" si="24"/>
        <v>362898000</v>
      </c>
      <c r="F44" s="19">
        <v>362898000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402375000</v>
      </c>
      <c r="C51" s="18">
        <v>0</v>
      </c>
      <c r="D51" s="18"/>
      <c r="E51" s="18">
        <f t="shared" si="24"/>
        <v>402375000</v>
      </c>
      <c r="F51" s="19">
        <v>402375000</v>
      </c>
      <c r="G51" s="20">
        <v>402375000</v>
      </c>
      <c r="H51" s="19">
        <v>47473000</v>
      </c>
      <c r="I51" s="20">
        <v>77539830</v>
      </c>
      <c r="J51" s="19">
        <v>86726000</v>
      </c>
      <c r="K51" s="20">
        <v>74984973</v>
      </c>
      <c r="L51" s="19">
        <v>68864000</v>
      </c>
      <c r="M51" s="20">
        <v>35817737</v>
      </c>
      <c r="N51" s="19"/>
      <c r="O51" s="20"/>
      <c r="P51" s="19">
        <f t="shared" si="25"/>
        <v>203063000</v>
      </c>
      <c r="Q51" s="20">
        <f t="shared" si="26"/>
        <v>188342540</v>
      </c>
      <c r="R51" s="21">
        <f t="shared" si="27"/>
        <v>-20.59589973018472</v>
      </c>
      <c r="S51" s="22">
        <f t="shared" si="28"/>
        <v>-52.23344682673954</v>
      </c>
      <c r="T51" s="21">
        <f t="shared" si="29"/>
        <v>50.46610748679714</v>
      </c>
      <c r="U51" s="23">
        <f t="shared" si="30"/>
        <v>46.80771419695557</v>
      </c>
      <c r="V51" s="19">
        <v>92354000</v>
      </c>
      <c r="W51" s="20">
        <v>0</v>
      </c>
    </row>
    <row r="52" spans="1:23" ht="12.75" customHeight="1">
      <c r="A52" s="17" t="s">
        <v>72</v>
      </c>
      <c r="B52" s="18">
        <v>50650000</v>
      </c>
      <c r="C52" s="18">
        <v>12258000</v>
      </c>
      <c r="D52" s="18"/>
      <c r="E52" s="18">
        <f t="shared" si="24"/>
        <v>62908000</v>
      </c>
      <c r="F52" s="19">
        <v>62908000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1198798000</v>
      </c>
      <c r="C53" s="25">
        <f>SUM(C42:C52)</f>
        <v>123790000</v>
      </c>
      <c r="D53" s="25"/>
      <c r="E53" s="25">
        <f t="shared" si="24"/>
        <v>1322588000</v>
      </c>
      <c r="F53" s="26">
        <f aca="true" t="shared" si="31" ref="F53:O53">SUM(F42:F52)</f>
        <v>1322588000</v>
      </c>
      <c r="G53" s="27">
        <f t="shared" si="31"/>
        <v>896782000</v>
      </c>
      <c r="H53" s="26">
        <f t="shared" si="31"/>
        <v>82663000</v>
      </c>
      <c r="I53" s="27">
        <f t="shared" si="31"/>
        <v>103055607</v>
      </c>
      <c r="J53" s="26">
        <f t="shared" si="31"/>
        <v>178385000</v>
      </c>
      <c r="K53" s="27">
        <f t="shared" si="31"/>
        <v>166438599</v>
      </c>
      <c r="L53" s="26">
        <f t="shared" si="31"/>
        <v>147041000</v>
      </c>
      <c r="M53" s="27">
        <f t="shared" si="31"/>
        <v>133105336</v>
      </c>
      <c r="N53" s="26">
        <f t="shared" si="31"/>
        <v>0</v>
      </c>
      <c r="O53" s="27">
        <f t="shared" si="31"/>
        <v>0</v>
      </c>
      <c r="P53" s="26">
        <f t="shared" si="25"/>
        <v>408089000</v>
      </c>
      <c r="Q53" s="27">
        <f t="shared" si="26"/>
        <v>402599542</v>
      </c>
      <c r="R53" s="28">
        <f t="shared" si="27"/>
        <v>-17.570984107408133</v>
      </c>
      <c r="S53" s="29">
        <f t="shared" si="28"/>
        <v>-20.027363364191743</v>
      </c>
      <c r="T53" s="28">
        <f>IF((+$E43+$E45+$E47+$E48+$E51)=0,0,(P53/(+$E43+$E45+$E47+$E48+$E51))*100)</f>
        <v>45.505931207361435</v>
      </c>
      <c r="U53" s="30">
        <f>IF((+$E43+$E45+$E47+$E48+$E51)=0,0,(Q53/(+$E43+$E45+$E47+$E48+$E51))*100)</f>
        <v>44.89380273020645</v>
      </c>
      <c r="V53" s="26">
        <f>SUM(V42:V52)</f>
        <v>186824000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0</v>
      </c>
      <c r="D64" s="18"/>
      <c r="E64" s="18">
        <f t="shared" si="33"/>
        <v>0</v>
      </c>
      <c r="F64" s="19">
        <v>0</v>
      </c>
      <c r="G64" s="20">
        <v>0</v>
      </c>
      <c r="H64" s="19"/>
      <c r="I64" s="20"/>
      <c r="J64" s="19"/>
      <c r="K64" s="20"/>
      <c r="L64" s="19"/>
      <c r="M64" s="20"/>
      <c r="N64" s="19"/>
      <c r="O64" s="20"/>
      <c r="P64" s="19">
        <f t="shared" si="34"/>
        <v>0</v>
      </c>
      <c r="Q64" s="20">
        <f t="shared" si="35"/>
        <v>0</v>
      </c>
      <c r="R64" s="21">
        <f t="shared" si="36"/>
        <v>0</v>
      </c>
      <c r="S64" s="22">
        <f t="shared" si="37"/>
        <v>0</v>
      </c>
      <c r="T64" s="21">
        <f>IF($E64=0,0,($P64/$E64)*100)</f>
        <v>0</v>
      </c>
      <c r="U64" s="23">
        <f>IF($E64=0,0,($Q64/$E64)*100)</f>
        <v>0</v>
      </c>
      <c r="V64" s="19">
        <v>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0</v>
      </c>
      <c r="D66" s="25"/>
      <c r="E66" s="25">
        <f t="shared" si="33"/>
        <v>0</v>
      </c>
      <c r="F66" s="26">
        <f aca="true" t="shared" si="38" ref="F66:O66">SUM(F61:F65)</f>
        <v>0</v>
      </c>
      <c r="G66" s="27">
        <f t="shared" si="38"/>
        <v>0</v>
      </c>
      <c r="H66" s="26">
        <f t="shared" si="38"/>
        <v>0</v>
      </c>
      <c r="I66" s="27">
        <f t="shared" si="38"/>
        <v>0</v>
      </c>
      <c r="J66" s="26">
        <f t="shared" si="38"/>
        <v>0</v>
      </c>
      <c r="K66" s="27">
        <f t="shared" si="38"/>
        <v>0</v>
      </c>
      <c r="L66" s="26">
        <f t="shared" si="38"/>
        <v>0</v>
      </c>
      <c r="M66" s="27">
        <f t="shared" si="38"/>
        <v>0</v>
      </c>
      <c r="N66" s="26">
        <f t="shared" si="38"/>
        <v>0</v>
      </c>
      <c r="O66" s="27">
        <f t="shared" si="38"/>
        <v>0</v>
      </c>
      <c r="P66" s="26">
        <f t="shared" si="34"/>
        <v>0</v>
      </c>
      <c r="Q66" s="27">
        <f t="shared" si="35"/>
        <v>0</v>
      </c>
      <c r="R66" s="28">
        <f t="shared" si="36"/>
        <v>0</v>
      </c>
      <c r="S66" s="29">
        <f t="shared" si="37"/>
        <v>0</v>
      </c>
      <c r="T66" s="28">
        <f>IF((+$E61+$E63+$E64++$E65)=0,0,(P66/(+$E61+$E63+$E64+$E65))*100)</f>
        <v>0</v>
      </c>
      <c r="U66" s="30">
        <f>IF((+$E61+$E63+$E65)=0,0,(Q66/(+$E61+$E63+$E65))*100)</f>
        <v>0</v>
      </c>
      <c r="V66" s="26">
        <f>SUM(V61:V65)</f>
        <v>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1997503000</v>
      </c>
      <c r="C67" s="43">
        <f>SUM(C9:C15,C18:C23,C26:C29,C32,C35:C39,C42:C52,C55:C58,C61:C65)</f>
        <v>6175000</v>
      </c>
      <c r="D67" s="43"/>
      <c r="E67" s="43">
        <f t="shared" si="33"/>
        <v>2003678000</v>
      </c>
      <c r="F67" s="44">
        <f aca="true" t="shared" si="39" ref="F67:O67">SUM(F9:F15,F18:F23,F26:F29,F32,F35:F39,F42:F52,F55:F58,F61:F65)</f>
        <v>1983678000</v>
      </c>
      <c r="G67" s="45">
        <f t="shared" si="39"/>
        <v>1361039000</v>
      </c>
      <c r="H67" s="44">
        <f t="shared" si="39"/>
        <v>150940000</v>
      </c>
      <c r="I67" s="45">
        <f t="shared" si="39"/>
        <v>169726812</v>
      </c>
      <c r="J67" s="44">
        <f t="shared" si="39"/>
        <v>250058000</v>
      </c>
      <c r="K67" s="45">
        <f t="shared" si="39"/>
        <v>307927300</v>
      </c>
      <c r="L67" s="44">
        <f t="shared" si="39"/>
        <v>276725000</v>
      </c>
      <c r="M67" s="45">
        <f t="shared" si="39"/>
        <v>222738387</v>
      </c>
      <c r="N67" s="44">
        <f t="shared" si="39"/>
        <v>0</v>
      </c>
      <c r="O67" s="45">
        <f t="shared" si="39"/>
        <v>0</v>
      </c>
      <c r="P67" s="44">
        <f t="shared" si="34"/>
        <v>677723000</v>
      </c>
      <c r="Q67" s="45">
        <f t="shared" si="35"/>
        <v>700392499</v>
      </c>
      <c r="R67" s="46">
        <f t="shared" si="36"/>
        <v>10.664325876396676</v>
      </c>
      <c r="S67" s="47">
        <f t="shared" si="37"/>
        <v>-27.665268068144655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49.794531971530574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51.46013442671371</v>
      </c>
      <c r="V67" s="44">
        <f>SUM(V9:V15,V18:V23,V26:V29,V32,V35:V39,V42:V52,V55:V58,V61:V65)</f>
        <v>258647000</v>
      </c>
      <c r="W67" s="45">
        <f>SUM(W9:W15,W18:W23,W26:W29,W32,W35:W39,W42:W52,W55:W58,W61:W65)</f>
        <v>0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1729920000</v>
      </c>
      <c r="C69" s="18">
        <v>-31767000</v>
      </c>
      <c r="D69" s="18"/>
      <c r="E69" s="18">
        <f>$B69+$C69+$D69</f>
        <v>1698153000</v>
      </c>
      <c r="F69" s="19">
        <v>1698153000</v>
      </c>
      <c r="G69" s="20">
        <v>1698153000</v>
      </c>
      <c r="H69" s="19">
        <v>368878000</v>
      </c>
      <c r="I69" s="20">
        <v>223345634</v>
      </c>
      <c r="J69" s="19">
        <v>487964000</v>
      </c>
      <c r="K69" s="20">
        <v>419905753</v>
      </c>
      <c r="L69" s="19">
        <v>401270000</v>
      </c>
      <c r="M69" s="20">
        <v>267446920</v>
      </c>
      <c r="N69" s="19"/>
      <c r="O69" s="20"/>
      <c r="P69" s="19">
        <f>$H69+$J69+$L69+$N69</f>
        <v>1258112000</v>
      </c>
      <c r="Q69" s="20">
        <f>$I69+$K69+$M69+$O69</f>
        <v>910698307</v>
      </c>
      <c r="R69" s="21">
        <f>IF($J69=0,0,(($L69-$J69)/$J69)*100)</f>
        <v>-17.76647457599331</v>
      </c>
      <c r="S69" s="22">
        <f>IF($K69=0,0,(($M69-$K69)/$K69)*100)</f>
        <v>-36.30786954233513</v>
      </c>
      <c r="T69" s="21">
        <f>IF($E69=0,0,($P69/$E69)*100)</f>
        <v>74.0870816704973</v>
      </c>
      <c r="U69" s="23">
        <f>IF($E69=0,0,($Q69/$E69)*100)</f>
        <v>53.62875471173682</v>
      </c>
      <c r="V69" s="19">
        <v>14670000</v>
      </c>
      <c r="W69" s="20">
        <v>0</v>
      </c>
    </row>
    <row r="70" spans="1:23" ht="12.75" customHeight="1">
      <c r="A70" s="35" t="s">
        <v>40</v>
      </c>
      <c r="B70" s="36">
        <f>B69</f>
        <v>1729920000</v>
      </c>
      <c r="C70" s="36">
        <f>C69</f>
        <v>-31767000</v>
      </c>
      <c r="D70" s="36"/>
      <c r="E70" s="36">
        <f>$B70+$C70+$D70</f>
        <v>1698153000</v>
      </c>
      <c r="F70" s="37">
        <f aca="true" t="shared" si="40" ref="F70:O70">F69</f>
        <v>1698153000</v>
      </c>
      <c r="G70" s="38">
        <f t="shared" si="40"/>
        <v>1698153000</v>
      </c>
      <c r="H70" s="37">
        <f t="shared" si="40"/>
        <v>368878000</v>
      </c>
      <c r="I70" s="38">
        <f t="shared" si="40"/>
        <v>223345634</v>
      </c>
      <c r="J70" s="37">
        <f t="shared" si="40"/>
        <v>487964000</v>
      </c>
      <c r="K70" s="38">
        <f t="shared" si="40"/>
        <v>419905753</v>
      </c>
      <c r="L70" s="37">
        <f t="shared" si="40"/>
        <v>401270000</v>
      </c>
      <c r="M70" s="38">
        <f t="shared" si="40"/>
        <v>267446920</v>
      </c>
      <c r="N70" s="37">
        <f t="shared" si="40"/>
        <v>0</v>
      </c>
      <c r="O70" s="38">
        <f t="shared" si="40"/>
        <v>0</v>
      </c>
      <c r="P70" s="37">
        <f>$H70+$J70+$L70+$N70</f>
        <v>1258112000</v>
      </c>
      <c r="Q70" s="38">
        <f>$I70+$K70+$M70+$O70</f>
        <v>910698307</v>
      </c>
      <c r="R70" s="39">
        <f>IF($J70=0,0,(($L70-$J70)/$J70)*100)</f>
        <v>-17.76647457599331</v>
      </c>
      <c r="S70" s="40">
        <f>IF($K70=0,0,(($M70-$K70)/$K70)*100)</f>
        <v>-36.30786954233513</v>
      </c>
      <c r="T70" s="39">
        <f>IF($E70=0,0,($P70/$E70)*100)</f>
        <v>74.0870816704973</v>
      </c>
      <c r="U70" s="41">
        <f>IF($E70=0,0,($Q70/$E70)*100)</f>
        <v>53.62875471173682</v>
      </c>
      <c r="V70" s="37">
        <f>V69</f>
        <v>14670000</v>
      </c>
      <c r="W70" s="38">
        <f>W69</f>
        <v>0</v>
      </c>
    </row>
    <row r="71" spans="1:23" ht="12.75" customHeight="1">
      <c r="A71" s="42" t="s">
        <v>84</v>
      </c>
      <c r="B71" s="43">
        <f>B69</f>
        <v>1729920000</v>
      </c>
      <c r="C71" s="43">
        <f>C69</f>
        <v>-31767000</v>
      </c>
      <c r="D71" s="43"/>
      <c r="E71" s="43">
        <f>$B71+$C71+$D71</f>
        <v>1698153000</v>
      </c>
      <c r="F71" s="44">
        <f aca="true" t="shared" si="41" ref="F71:O71">F69</f>
        <v>1698153000</v>
      </c>
      <c r="G71" s="45">
        <f t="shared" si="41"/>
        <v>1698153000</v>
      </c>
      <c r="H71" s="44">
        <f t="shared" si="41"/>
        <v>368878000</v>
      </c>
      <c r="I71" s="45">
        <f t="shared" si="41"/>
        <v>223345634</v>
      </c>
      <c r="J71" s="44">
        <f t="shared" si="41"/>
        <v>487964000</v>
      </c>
      <c r="K71" s="45">
        <f t="shared" si="41"/>
        <v>419905753</v>
      </c>
      <c r="L71" s="44">
        <f t="shared" si="41"/>
        <v>401270000</v>
      </c>
      <c r="M71" s="45">
        <f t="shared" si="41"/>
        <v>267446920</v>
      </c>
      <c r="N71" s="44">
        <f t="shared" si="41"/>
        <v>0</v>
      </c>
      <c r="O71" s="45">
        <f t="shared" si="41"/>
        <v>0</v>
      </c>
      <c r="P71" s="44">
        <f>$H71+$J71+$L71+$N71</f>
        <v>1258112000</v>
      </c>
      <c r="Q71" s="45">
        <f>$I71+$K71+$M71+$O71</f>
        <v>910698307</v>
      </c>
      <c r="R71" s="46">
        <f>IF($J71=0,0,(($L71-$J71)/$J71)*100)</f>
        <v>-17.76647457599331</v>
      </c>
      <c r="S71" s="47">
        <f>IF($K71=0,0,(($M71-$K71)/$K71)*100)</f>
        <v>-36.30786954233513</v>
      </c>
      <c r="T71" s="46">
        <f>IF($E71=0,0,($P71/$E71)*100)</f>
        <v>74.0870816704973</v>
      </c>
      <c r="U71" s="50">
        <f>IF($E71=0,0,($Q71/$E71)*100)</f>
        <v>53.62875471173682</v>
      </c>
      <c r="V71" s="44">
        <f>V69</f>
        <v>14670000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3727423000</v>
      </c>
      <c r="C72" s="43">
        <f>SUM(C9:C15,C18:C23,C26:C29,C32,C35:C39,C42:C52,C55:C58,C61:C65,C69)</f>
        <v>-25592000</v>
      </c>
      <c r="D72" s="43"/>
      <c r="E72" s="43">
        <f>$B72+$C72+$D72</f>
        <v>3701831000</v>
      </c>
      <c r="F72" s="44">
        <f aca="true" t="shared" si="42" ref="F72:O72">SUM(F9:F15,F18:F23,F26:F29,F32,F35:F39,F42:F52,F55:F58,F61:F65,F69)</f>
        <v>3681831000</v>
      </c>
      <c r="G72" s="45">
        <f t="shared" si="42"/>
        <v>3059192000</v>
      </c>
      <c r="H72" s="44">
        <f t="shared" si="42"/>
        <v>519818000</v>
      </c>
      <c r="I72" s="45">
        <f t="shared" si="42"/>
        <v>393072446</v>
      </c>
      <c r="J72" s="44">
        <f t="shared" si="42"/>
        <v>738022000</v>
      </c>
      <c r="K72" s="45">
        <f t="shared" si="42"/>
        <v>727833053</v>
      </c>
      <c r="L72" s="44">
        <f t="shared" si="42"/>
        <v>677995000</v>
      </c>
      <c r="M72" s="45">
        <f t="shared" si="42"/>
        <v>490185307</v>
      </c>
      <c r="N72" s="44">
        <f t="shared" si="42"/>
        <v>0</v>
      </c>
      <c r="O72" s="45">
        <f t="shared" si="42"/>
        <v>0</v>
      </c>
      <c r="P72" s="44">
        <f>$H72+$J72+$L72+$N72</f>
        <v>1935835000</v>
      </c>
      <c r="Q72" s="45">
        <f>$I72+$K72+$M72+$O72</f>
        <v>1611090806</v>
      </c>
      <c r="R72" s="46">
        <f>IF($J72=0,0,(($L72-$J72)/$J72)*100)</f>
        <v>-8.133497375416992</v>
      </c>
      <c r="S72" s="47">
        <f>IF($K72=0,0,(($M72-$K72)/$K72)*100)</f>
        <v>-32.65140886642311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63.27929074082307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54.293047511658365</v>
      </c>
      <c r="V72" s="44">
        <f>SUM(V9:V15,V18:V23,V26:V29,V32,V35:V39,V42:V52,V55:V58,V61:V65,V69)</f>
        <v>273317000</v>
      </c>
      <c r="W72" s="45">
        <f>SUM(W9:W15,W18:W23,W26:W29,W32,W35:W39,W42:W52,W55:W58,W61:W65,W69)</f>
        <v>0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 aca="true" t="shared" si="43" ref="B79:M79">SUM(B80:B83)</f>
        <v>0</v>
      </c>
      <c r="C79" s="84">
        <f t="shared" si="43"/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 t="shared" si="43"/>
        <v>0</v>
      </c>
      <c r="K79" s="84">
        <f t="shared" si="43"/>
        <v>0</v>
      </c>
      <c r="L79" s="84">
        <f t="shared" si="43"/>
        <v>0</v>
      </c>
      <c r="M79" s="85">
        <f t="shared" si="43"/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M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 t="shared" si="51"/>
        <v>0</v>
      </c>
      <c r="K95" s="110">
        <f t="shared" si="51"/>
        <v>0</v>
      </c>
      <c r="L95" s="110">
        <f t="shared" si="51"/>
        <v>0</v>
      </c>
      <c r="M95" s="111">
        <f t="shared" si="51"/>
        <v>0</v>
      </c>
      <c r="N95" s="110"/>
      <c r="O95" s="111"/>
      <c r="P95" s="110"/>
      <c r="Q95" s="111"/>
      <c r="R95" s="112" t="str">
        <f aca="true" t="shared" si="52" ref="R95:R113">IF(L95=0," ",(N95-L95)/L95)</f>
        <v> </v>
      </c>
      <c r="S95" s="112" t="str">
        <f aca="true" t="shared" si="53" ref="S95:S113">IF(M95=0," ",(O95-M95)/M95)</f>
        <v> </v>
      </c>
      <c r="T95" s="112" t="str">
        <f aca="true" t="shared" si="54" ref="T95:T113">IF(E95=0," ",(P95/E95))</f>
        <v> </v>
      </c>
      <c r="U95" s="113" t="str">
        <f aca="true" t="shared" si="55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 aca="true" t="shared" si="56" ref="E96:E110"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3"/>
        <v> </v>
      </c>
      <c r="T96" s="118" t="str">
        <f t="shared" si="54"/>
        <v> </v>
      </c>
      <c r="U96" s="119" t="str">
        <f t="shared" si="55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56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3"/>
        <v> </v>
      </c>
      <c r="T97" s="118" t="str">
        <f t="shared" si="54"/>
        <v> </v>
      </c>
      <c r="U97" s="119" t="str">
        <f t="shared" si="55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6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3"/>
        <v> </v>
      </c>
      <c r="T98" s="118" t="str">
        <f t="shared" si="54"/>
        <v> </v>
      </c>
      <c r="U98" s="119" t="str">
        <f t="shared" si="55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6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3"/>
        <v> </v>
      </c>
      <c r="T99" s="118" t="str">
        <f t="shared" si="54"/>
        <v> </v>
      </c>
      <c r="U99" s="119" t="str">
        <f t="shared" si="55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6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3"/>
        <v> </v>
      </c>
      <c r="T100" s="118" t="str">
        <f t="shared" si="54"/>
        <v> </v>
      </c>
      <c r="U100" s="119" t="str">
        <f t="shared" si="55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6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3"/>
        <v> </v>
      </c>
      <c r="T101" s="118" t="str">
        <f t="shared" si="54"/>
        <v> </v>
      </c>
      <c r="U101" s="119" t="str">
        <f t="shared" si="55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6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3"/>
        <v> </v>
      </c>
      <c r="T102" s="118" t="str">
        <f t="shared" si="54"/>
        <v> </v>
      </c>
      <c r="U102" s="119" t="str">
        <f t="shared" si="55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6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3"/>
        <v> </v>
      </c>
      <c r="T103" s="118" t="str">
        <f t="shared" si="54"/>
        <v> </v>
      </c>
      <c r="U103" s="119" t="str">
        <f t="shared" si="55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6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3"/>
        <v> </v>
      </c>
      <c r="T104" s="118" t="str">
        <f t="shared" si="54"/>
        <v> </v>
      </c>
      <c r="U104" s="119" t="str">
        <f t="shared" si="55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6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3"/>
        <v> </v>
      </c>
      <c r="T105" s="118" t="str">
        <f t="shared" si="54"/>
        <v> </v>
      </c>
      <c r="U105" s="119" t="str">
        <f t="shared" si="55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6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3"/>
        <v> </v>
      </c>
      <c r="T106" s="118" t="str">
        <f t="shared" si="54"/>
        <v> </v>
      </c>
      <c r="U106" s="119" t="str">
        <f t="shared" si="55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6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3"/>
        <v> </v>
      </c>
      <c r="T107" s="118" t="str">
        <f t="shared" si="54"/>
        <v> </v>
      </c>
      <c r="U107" s="119" t="str">
        <f t="shared" si="55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6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3"/>
        <v> </v>
      </c>
      <c r="T108" s="118" t="str">
        <f t="shared" si="54"/>
        <v> </v>
      </c>
      <c r="U108" s="119" t="str">
        <f t="shared" si="55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6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3"/>
        <v> </v>
      </c>
      <c r="T109" s="118" t="str">
        <f t="shared" si="54"/>
        <v> </v>
      </c>
      <c r="U109" s="119" t="str">
        <f t="shared" si="55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6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3"/>
        <v> </v>
      </c>
      <c r="T110" s="118" t="str">
        <f t="shared" si="54"/>
        <v> </v>
      </c>
      <c r="U110" s="119" t="str">
        <f t="shared" si="55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t="shared" si="52"/>
        <v> </v>
      </c>
      <c r="S111" s="113" t="str">
        <f t="shared" si="53"/>
        <v> </v>
      </c>
      <c r="T111" s="112" t="str">
        <f t="shared" si="54"/>
        <v> </v>
      </c>
      <c r="U111" s="113" t="str">
        <f t="shared" si="55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2"/>
        <v> </v>
      </c>
      <c r="S112" s="113" t="str">
        <f t="shared" si="53"/>
        <v> </v>
      </c>
      <c r="T112" s="112" t="str">
        <f t="shared" si="54"/>
        <v> </v>
      </c>
      <c r="U112" s="113" t="str">
        <f t="shared" si="55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 aca="true" t="shared" si="58" ref="B113:Q113">B85</f>
        <v>0</v>
      </c>
      <c r="C113" s="124">
        <f t="shared" si="58"/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2"/>
        <v> </v>
      </c>
      <c r="S113" s="113" t="str">
        <f t="shared" si="53"/>
        <v> </v>
      </c>
      <c r="T113" s="112" t="str">
        <f t="shared" si="54"/>
        <v> </v>
      </c>
      <c r="U113" s="113" t="str">
        <f t="shared" si="55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77267000</v>
      </c>
      <c r="C10" s="18">
        <v>0</v>
      </c>
      <c r="D10" s="18"/>
      <c r="E10" s="18">
        <f aca="true" t="shared" si="0" ref="E10:E16">$B10+$C10+$D10</f>
        <v>77267000</v>
      </c>
      <c r="F10" s="19">
        <v>77267000</v>
      </c>
      <c r="G10" s="20">
        <v>77267000</v>
      </c>
      <c r="H10" s="19">
        <v>8058000</v>
      </c>
      <c r="I10" s="20">
        <v>13831052</v>
      </c>
      <c r="J10" s="19">
        <v>25934000</v>
      </c>
      <c r="K10" s="20">
        <v>11797024</v>
      </c>
      <c r="L10" s="19">
        <v>17220000</v>
      </c>
      <c r="M10" s="20">
        <v>12747629</v>
      </c>
      <c r="N10" s="19"/>
      <c r="O10" s="20"/>
      <c r="P10" s="19">
        <f aca="true" t="shared" si="1" ref="P10:P16">$H10+$J10+$L10+$N10</f>
        <v>51212000</v>
      </c>
      <c r="Q10" s="20">
        <f aca="true" t="shared" si="2" ref="Q10:Q16">$I10+$K10+$M10+$O10</f>
        <v>38375705</v>
      </c>
      <c r="R10" s="21">
        <f aca="true" t="shared" si="3" ref="R10:R16">IF($J10=0,0,(($L10-$J10)/$J10)*100)</f>
        <v>-33.60067864579317</v>
      </c>
      <c r="S10" s="22">
        <f aca="true" t="shared" si="4" ref="S10:S16">IF($K10=0,0,(($M10-$K10)/$K10)*100)</f>
        <v>8.058006832909724</v>
      </c>
      <c r="T10" s="21">
        <f aca="true" t="shared" si="5" ref="T10:T15">IF($E10=0,0,($P10/$E10)*100)</f>
        <v>66.27926540437703</v>
      </c>
      <c r="U10" s="23">
        <f aca="true" t="shared" si="6" ref="U10:U15">IF($E10=0,0,($Q10/$E10)*100)</f>
        <v>49.666358212432215</v>
      </c>
      <c r="V10" s="19">
        <v>0</v>
      </c>
      <c r="W10" s="20">
        <v>0</v>
      </c>
    </row>
    <row r="11" spans="1:23" ht="12.75" customHeight="1">
      <c r="A11" s="17" t="s">
        <v>35</v>
      </c>
      <c r="B11" s="18">
        <v>9200000</v>
      </c>
      <c r="C11" s="18">
        <v>-109000</v>
      </c>
      <c r="D11" s="18"/>
      <c r="E11" s="18">
        <f t="shared" si="0"/>
        <v>9091000</v>
      </c>
      <c r="F11" s="19">
        <v>9091000</v>
      </c>
      <c r="G11" s="20">
        <v>9091000</v>
      </c>
      <c r="H11" s="19">
        <v>1615000</v>
      </c>
      <c r="I11" s="20">
        <v>1594869</v>
      </c>
      <c r="J11" s="19">
        <v>2400000</v>
      </c>
      <c r="K11" s="20">
        <v>2209771</v>
      </c>
      <c r="L11" s="19">
        <v>2256000</v>
      </c>
      <c r="M11" s="20">
        <v>2216069</v>
      </c>
      <c r="N11" s="19"/>
      <c r="O11" s="20"/>
      <c r="P11" s="19">
        <f t="shared" si="1"/>
        <v>6271000</v>
      </c>
      <c r="Q11" s="20">
        <f t="shared" si="2"/>
        <v>6020709</v>
      </c>
      <c r="R11" s="21">
        <f t="shared" si="3"/>
        <v>-6</v>
      </c>
      <c r="S11" s="22">
        <f t="shared" si="4"/>
        <v>0.2850069079556207</v>
      </c>
      <c r="T11" s="21">
        <f t="shared" si="5"/>
        <v>68.98031019689803</v>
      </c>
      <c r="U11" s="23">
        <f t="shared" si="6"/>
        <v>66.22713672863271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/>
      <c r="I12" s="20"/>
      <c r="J12" s="19"/>
      <c r="K12" s="20"/>
      <c r="L12" s="19"/>
      <c r="M12" s="20"/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 t="shared" si="5"/>
        <v>0</v>
      </c>
      <c r="U12" s="23">
        <f t="shared" si="6"/>
        <v>0</v>
      </c>
      <c r="V12" s="19">
        <v>0</v>
      </c>
      <c r="W12" s="20">
        <v>0</v>
      </c>
    </row>
    <row r="13" spans="1:23" ht="12.75" customHeight="1">
      <c r="A13" s="17" t="s">
        <v>37</v>
      </c>
      <c r="B13" s="18">
        <v>40000000</v>
      </c>
      <c r="C13" s="18">
        <v>-10000000</v>
      </c>
      <c r="D13" s="18"/>
      <c r="E13" s="18">
        <f t="shared" si="0"/>
        <v>30000000</v>
      </c>
      <c r="F13" s="19">
        <v>30000000</v>
      </c>
      <c r="G13" s="20">
        <v>30000000</v>
      </c>
      <c r="H13" s="19">
        <v>14756000</v>
      </c>
      <c r="I13" s="20">
        <v>5156689</v>
      </c>
      <c r="J13" s="19">
        <v>3181000</v>
      </c>
      <c r="K13" s="20">
        <v>6712177</v>
      </c>
      <c r="L13" s="19">
        <v>1166000</v>
      </c>
      <c r="M13" s="20">
        <v>6191171</v>
      </c>
      <c r="N13" s="19"/>
      <c r="O13" s="20"/>
      <c r="P13" s="19">
        <f t="shared" si="1"/>
        <v>19103000</v>
      </c>
      <c r="Q13" s="20">
        <f t="shared" si="2"/>
        <v>18060037</v>
      </c>
      <c r="R13" s="21">
        <f t="shared" si="3"/>
        <v>-63.344860106884624</v>
      </c>
      <c r="S13" s="22">
        <f t="shared" si="4"/>
        <v>-7.762101625150826</v>
      </c>
      <c r="T13" s="21">
        <f t="shared" si="5"/>
        <v>63.67666666666667</v>
      </c>
      <c r="U13" s="23">
        <f t="shared" si="6"/>
        <v>60.20012333333333</v>
      </c>
      <c r="V13" s="19">
        <v>16112000</v>
      </c>
      <c r="W13" s="20">
        <v>7912000</v>
      </c>
    </row>
    <row r="14" spans="1:23" ht="12.75" customHeight="1">
      <c r="A14" s="17" t="s">
        <v>38</v>
      </c>
      <c r="B14" s="18">
        <v>900000</v>
      </c>
      <c r="C14" s="18">
        <v>0</v>
      </c>
      <c r="D14" s="18"/>
      <c r="E14" s="18">
        <f t="shared" si="0"/>
        <v>900000</v>
      </c>
      <c r="F14" s="19">
        <v>900000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50955000</v>
      </c>
      <c r="C15" s="18">
        <v>-627000</v>
      </c>
      <c r="D15" s="18"/>
      <c r="E15" s="18">
        <f t="shared" si="0"/>
        <v>50328000</v>
      </c>
      <c r="F15" s="19">
        <v>50328000</v>
      </c>
      <c r="G15" s="20">
        <v>50328000</v>
      </c>
      <c r="H15" s="19">
        <v>13623000</v>
      </c>
      <c r="I15" s="20">
        <v>8743156</v>
      </c>
      <c r="J15" s="19">
        <v>15303000</v>
      </c>
      <c r="K15" s="20">
        <v>15741077</v>
      </c>
      <c r="L15" s="19">
        <v>8178000</v>
      </c>
      <c r="M15" s="20">
        <v>7982034</v>
      </c>
      <c r="N15" s="19"/>
      <c r="O15" s="20"/>
      <c r="P15" s="19">
        <f t="shared" si="1"/>
        <v>37104000</v>
      </c>
      <c r="Q15" s="20">
        <f t="shared" si="2"/>
        <v>32466267</v>
      </c>
      <c r="R15" s="21">
        <f t="shared" si="3"/>
        <v>-46.559498137620075</v>
      </c>
      <c r="S15" s="22">
        <f t="shared" si="4"/>
        <v>-49.29169077821041</v>
      </c>
      <c r="T15" s="21">
        <f t="shared" si="5"/>
        <v>73.724368144969</v>
      </c>
      <c r="U15" s="23">
        <f t="shared" si="6"/>
        <v>64.50935264663805</v>
      </c>
      <c r="V15" s="19">
        <v>0</v>
      </c>
      <c r="W15" s="20">
        <v>0</v>
      </c>
    </row>
    <row r="16" spans="1:23" ht="12.75" customHeight="1">
      <c r="A16" s="24" t="s">
        <v>40</v>
      </c>
      <c r="B16" s="25">
        <f>SUM(B9:B15)</f>
        <v>178322000</v>
      </c>
      <c r="C16" s="25">
        <f>SUM(C9:C15)</f>
        <v>-10736000</v>
      </c>
      <c r="D16" s="25"/>
      <c r="E16" s="25">
        <f t="shared" si="0"/>
        <v>167586000</v>
      </c>
      <c r="F16" s="26">
        <f aca="true" t="shared" si="7" ref="F16:O16">SUM(F9:F15)</f>
        <v>167586000</v>
      </c>
      <c r="G16" s="27">
        <f t="shared" si="7"/>
        <v>166686000</v>
      </c>
      <c r="H16" s="26">
        <f t="shared" si="7"/>
        <v>38052000</v>
      </c>
      <c r="I16" s="27">
        <f t="shared" si="7"/>
        <v>29325766</v>
      </c>
      <c r="J16" s="26">
        <f t="shared" si="7"/>
        <v>46818000</v>
      </c>
      <c r="K16" s="27">
        <f t="shared" si="7"/>
        <v>36460049</v>
      </c>
      <c r="L16" s="26">
        <f t="shared" si="7"/>
        <v>28820000</v>
      </c>
      <c r="M16" s="27">
        <f t="shared" si="7"/>
        <v>29136903</v>
      </c>
      <c r="N16" s="26">
        <f t="shared" si="7"/>
        <v>0</v>
      </c>
      <c r="O16" s="27">
        <f t="shared" si="7"/>
        <v>0</v>
      </c>
      <c r="P16" s="26">
        <f t="shared" si="1"/>
        <v>113690000</v>
      </c>
      <c r="Q16" s="27">
        <f t="shared" si="2"/>
        <v>94922718</v>
      </c>
      <c r="R16" s="28">
        <f t="shared" si="3"/>
        <v>-38.44247938826947</v>
      </c>
      <c r="S16" s="29">
        <f t="shared" si="4"/>
        <v>-20.08539812988183</v>
      </c>
      <c r="T16" s="28">
        <f>IF((SUM($E9:$E13)+$E15)=0,0,(P16/(SUM($E9:$E13)+$E15)*100))</f>
        <v>68.20608809378112</v>
      </c>
      <c r="U16" s="30">
        <f>IF((SUM($E9:$E13)+$E15)=0,0,(Q16/(SUM($E9:$E13)+$E15)*100))</f>
        <v>56.94702494510637</v>
      </c>
      <c r="V16" s="26">
        <f>SUM(V9:V15)</f>
        <v>16112000</v>
      </c>
      <c r="W16" s="27">
        <f>SUM(W9:W15)</f>
        <v>7912000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16900000</v>
      </c>
      <c r="C19" s="18">
        <v>-2109000</v>
      </c>
      <c r="D19" s="18"/>
      <c r="E19" s="18">
        <f t="shared" si="8"/>
        <v>14791000</v>
      </c>
      <c r="F19" s="19">
        <v>14791000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3137000</v>
      </c>
      <c r="C20" s="18">
        <v>0</v>
      </c>
      <c r="D20" s="18"/>
      <c r="E20" s="18">
        <f t="shared" si="8"/>
        <v>3137000</v>
      </c>
      <c r="F20" s="19">
        <v>3137000</v>
      </c>
      <c r="G20" s="20">
        <v>3137000</v>
      </c>
      <c r="H20" s="19">
        <v>268000</v>
      </c>
      <c r="I20" s="20">
        <v>961494</v>
      </c>
      <c r="J20" s="19"/>
      <c r="K20" s="20">
        <v>984462</v>
      </c>
      <c r="L20" s="19"/>
      <c r="M20" s="20">
        <v>602838</v>
      </c>
      <c r="N20" s="19"/>
      <c r="O20" s="20"/>
      <c r="P20" s="19">
        <f t="shared" si="9"/>
        <v>268000</v>
      </c>
      <c r="Q20" s="20">
        <f t="shared" si="10"/>
        <v>2548794</v>
      </c>
      <c r="R20" s="21">
        <f t="shared" si="11"/>
        <v>0</v>
      </c>
      <c r="S20" s="22">
        <f t="shared" si="12"/>
        <v>-38.76472631752165</v>
      </c>
      <c r="T20" s="21">
        <f t="shared" si="13"/>
        <v>8.54319413452343</v>
      </c>
      <c r="U20" s="23">
        <f t="shared" si="14"/>
        <v>81.249410264584</v>
      </c>
      <c r="V20" s="19">
        <v>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20037000</v>
      </c>
      <c r="C24" s="25">
        <f>SUM(C18:C23)</f>
        <v>-2109000</v>
      </c>
      <c r="D24" s="25"/>
      <c r="E24" s="25">
        <f t="shared" si="8"/>
        <v>17928000</v>
      </c>
      <c r="F24" s="26">
        <f aca="true" t="shared" si="15" ref="F24:O24">SUM(F18:F23)</f>
        <v>17928000</v>
      </c>
      <c r="G24" s="27">
        <f t="shared" si="15"/>
        <v>3137000</v>
      </c>
      <c r="H24" s="26">
        <f t="shared" si="15"/>
        <v>268000</v>
      </c>
      <c r="I24" s="27">
        <f t="shared" si="15"/>
        <v>961494</v>
      </c>
      <c r="J24" s="26">
        <f t="shared" si="15"/>
        <v>0</v>
      </c>
      <c r="K24" s="27">
        <f t="shared" si="15"/>
        <v>984462</v>
      </c>
      <c r="L24" s="26">
        <f t="shared" si="15"/>
        <v>0</v>
      </c>
      <c r="M24" s="27">
        <f t="shared" si="15"/>
        <v>602838</v>
      </c>
      <c r="N24" s="26">
        <f t="shared" si="15"/>
        <v>0</v>
      </c>
      <c r="O24" s="27">
        <f t="shared" si="15"/>
        <v>0</v>
      </c>
      <c r="P24" s="26">
        <f t="shared" si="9"/>
        <v>268000</v>
      </c>
      <c r="Q24" s="27">
        <f t="shared" si="10"/>
        <v>2548794</v>
      </c>
      <c r="R24" s="28">
        <f t="shared" si="11"/>
        <v>0</v>
      </c>
      <c r="S24" s="29">
        <f t="shared" si="12"/>
        <v>-38.76472631752165</v>
      </c>
      <c r="T24" s="28">
        <f>IF(($E24-$E19-$E23)=0,0,($P24/($E24-$E19-$E23))*100)</f>
        <v>8.54319413452343</v>
      </c>
      <c r="U24" s="30">
        <f>IF(($E24-$E19-$E23)=0,0,($Q24/($E24-$E19-$E23))*100)</f>
        <v>81.249410264584</v>
      </c>
      <c r="V24" s="26">
        <f>SUM(V18:V23)</f>
        <v>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0</v>
      </c>
      <c r="C28" s="18">
        <v>0</v>
      </c>
      <c r="D28" s="18"/>
      <c r="E28" s="18">
        <f>$B28+$C28+$D28</f>
        <v>0</v>
      </c>
      <c r="F28" s="19">
        <v>0</v>
      </c>
      <c r="G28" s="20">
        <v>0</v>
      </c>
      <c r="H28" s="19"/>
      <c r="I28" s="20"/>
      <c r="J28" s="19"/>
      <c r="K28" s="20"/>
      <c r="L28" s="19"/>
      <c r="M28" s="20"/>
      <c r="N28" s="19"/>
      <c r="O28" s="20"/>
      <c r="P28" s="19">
        <f>$H28+$J28+$L28+$N28</f>
        <v>0</v>
      </c>
      <c r="Q28" s="20">
        <f>$I28+$K28+$M28+$O28</f>
        <v>0</v>
      </c>
      <c r="R28" s="21">
        <f>IF($J28=0,0,(($L28-$J28)/$J28)*100)</f>
        <v>0</v>
      </c>
      <c r="S28" s="22">
        <f>IF($K28=0,0,(($M28-$K28)/$K28)*100)</f>
        <v>0</v>
      </c>
      <c r="T28" s="21">
        <f>IF($E28=0,0,($P28/$E28)*100)</f>
        <v>0</v>
      </c>
      <c r="U28" s="23">
        <f>IF($E28=0,0,($Q28/$E28)*100)</f>
        <v>0</v>
      </c>
      <c r="V28" s="19">
        <v>0</v>
      </c>
      <c r="W28" s="20">
        <v>0</v>
      </c>
    </row>
    <row r="29" spans="1:23" ht="12.75" customHeight="1">
      <c r="A29" s="17" t="s">
        <v>52</v>
      </c>
      <c r="B29" s="18">
        <v>13395000</v>
      </c>
      <c r="C29" s="18">
        <v>0</v>
      </c>
      <c r="D29" s="18"/>
      <c r="E29" s="18">
        <f>$B29+$C29+$D29</f>
        <v>13395000</v>
      </c>
      <c r="F29" s="19">
        <v>13395000</v>
      </c>
      <c r="G29" s="20">
        <v>13395000</v>
      </c>
      <c r="H29" s="19">
        <v>1124000</v>
      </c>
      <c r="I29" s="20">
        <v>1460841</v>
      </c>
      <c r="J29" s="19">
        <v>1781000</v>
      </c>
      <c r="K29" s="20">
        <v>1842570</v>
      </c>
      <c r="L29" s="19">
        <v>2889000</v>
      </c>
      <c r="M29" s="20">
        <v>2804076</v>
      </c>
      <c r="N29" s="19"/>
      <c r="O29" s="20"/>
      <c r="P29" s="19">
        <f>$H29+$J29+$L29+$N29</f>
        <v>5794000</v>
      </c>
      <c r="Q29" s="20">
        <f>$I29+$K29+$M29+$O29</f>
        <v>6107487</v>
      </c>
      <c r="R29" s="21">
        <f>IF($J29=0,0,(($L29-$J29)/$J29)*100)</f>
        <v>62.2122403144301</v>
      </c>
      <c r="S29" s="22">
        <f>IF($K29=0,0,(($M29-$K29)/$K29)*100)</f>
        <v>52.1828750061056</v>
      </c>
      <c r="T29" s="21">
        <f>IF($E29=0,0,($P29/$E29)*100)</f>
        <v>43.25494587532662</v>
      </c>
      <c r="U29" s="23">
        <f>IF($E29=0,0,($Q29/$E29)*100)</f>
        <v>45.59527435610302</v>
      </c>
      <c r="V29" s="19">
        <v>0</v>
      </c>
      <c r="W29" s="20">
        <v>0</v>
      </c>
    </row>
    <row r="30" spans="1:23" ht="12.75" customHeight="1">
      <c r="A30" s="24" t="s">
        <v>40</v>
      </c>
      <c r="B30" s="25">
        <f>SUM(B26:B29)</f>
        <v>13395000</v>
      </c>
      <c r="C30" s="25">
        <f>SUM(C26:C29)</f>
        <v>0</v>
      </c>
      <c r="D30" s="25"/>
      <c r="E30" s="25">
        <f>$B30+$C30+$D30</f>
        <v>13395000</v>
      </c>
      <c r="F30" s="26">
        <f aca="true" t="shared" si="16" ref="F30:O30">SUM(F26:F29)</f>
        <v>13395000</v>
      </c>
      <c r="G30" s="27">
        <f t="shared" si="16"/>
        <v>13395000</v>
      </c>
      <c r="H30" s="26">
        <f t="shared" si="16"/>
        <v>1124000</v>
      </c>
      <c r="I30" s="27">
        <f t="shared" si="16"/>
        <v>1460841</v>
      </c>
      <c r="J30" s="26">
        <f t="shared" si="16"/>
        <v>1781000</v>
      </c>
      <c r="K30" s="27">
        <f t="shared" si="16"/>
        <v>1842570</v>
      </c>
      <c r="L30" s="26">
        <f t="shared" si="16"/>
        <v>2889000</v>
      </c>
      <c r="M30" s="27">
        <f t="shared" si="16"/>
        <v>2804076</v>
      </c>
      <c r="N30" s="26">
        <f t="shared" si="16"/>
        <v>0</v>
      </c>
      <c r="O30" s="27">
        <f t="shared" si="16"/>
        <v>0</v>
      </c>
      <c r="P30" s="26">
        <f>$H30+$J30+$L30+$N30</f>
        <v>5794000</v>
      </c>
      <c r="Q30" s="27">
        <f>$I30+$K30+$M30+$O30</f>
        <v>6107487</v>
      </c>
      <c r="R30" s="28">
        <f>IF($J30=0,0,(($L30-$J30)/$J30)*100)</f>
        <v>62.2122403144301</v>
      </c>
      <c r="S30" s="29">
        <f>IF($K30=0,0,(($M30-$K30)/$K30)*100)</f>
        <v>52.1828750061056</v>
      </c>
      <c r="T30" s="28">
        <f>IF($E30=0,0,($P30/$E30)*100)</f>
        <v>43.25494587532662</v>
      </c>
      <c r="U30" s="30">
        <f>IF($E30=0,0,($Q30/$E30)*100)</f>
        <v>45.59527435610302</v>
      </c>
      <c r="V30" s="26">
        <f>SUM(V26:V29)</f>
        <v>0</v>
      </c>
      <c r="W30" s="27">
        <f>SUM(W26:W29)</f>
        <v>0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37198000</v>
      </c>
      <c r="C32" s="18">
        <v>0</v>
      </c>
      <c r="D32" s="18"/>
      <c r="E32" s="18">
        <f>$B32+$C32+$D32</f>
        <v>37198000</v>
      </c>
      <c r="F32" s="19">
        <v>37198000</v>
      </c>
      <c r="G32" s="20">
        <v>37198000</v>
      </c>
      <c r="H32" s="19">
        <v>8064000</v>
      </c>
      <c r="I32" s="20">
        <v>2936771</v>
      </c>
      <c r="J32" s="19">
        <v>5426000</v>
      </c>
      <c r="K32" s="20">
        <v>8569512</v>
      </c>
      <c r="L32" s="19">
        <v>12122000</v>
      </c>
      <c r="M32" s="20">
        <v>3939439</v>
      </c>
      <c r="N32" s="19"/>
      <c r="O32" s="20"/>
      <c r="P32" s="19">
        <f>$H32+$J32+$L32+$N32</f>
        <v>25612000</v>
      </c>
      <c r="Q32" s="20">
        <f>$I32+$K32+$M32+$O32</f>
        <v>15445722</v>
      </c>
      <c r="R32" s="21">
        <f>IF($J32=0,0,(($L32-$J32)/$J32)*100)</f>
        <v>123.40582381127902</v>
      </c>
      <c r="S32" s="22">
        <f>IF($K32=0,0,(($M32-$K32)/$K32)*100)</f>
        <v>-54.02959935174838</v>
      </c>
      <c r="T32" s="21">
        <f>IF($E32=0,0,($P32/$E32)*100)</f>
        <v>68.85316414861013</v>
      </c>
      <c r="U32" s="23">
        <f>IF($E32=0,0,($Q32/$E32)*100)</f>
        <v>41.522990483359315</v>
      </c>
      <c r="V32" s="19">
        <v>1387000</v>
      </c>
      <c r="W32" s="20">
        <v>0</v>
      </c>
    </row>
    <row r="33" spans="1:23" ht="12.75" customHeight="1">
      <c r="A33" s="24" t="s">
        <v>40</v>
      </c>
      <c r="B33" s="25">
        <f>B32</f>
        <v>37198000</v>
      </c>
      <c r="C33" s="25">
        <f>C32</f>
        <v>0</v>
      </c>
      <c r="D33" s="25"/>
      <c r="E33" s="25">
        <f>$B33+$C33+$D33</f>
        <v>37198000</v>
      </c>
      <c r="F33" s="26">
        <f aca="true" t="shared" si="17" ref="F33:O33">F32</f>
        <v>37198000</v>
      </c>
      <c r="G33" s="27">
        <f t="shared" si="17"/>
        <v>37198000</v>
      </c>
      <c r="H33" s="26">
        <f t="shared" si="17"/>
        <v>8064000</v>
      </c>
      <c r="I33" s="27">
        <f t="shared" si="17"/>
        <v>2936771</v>
      </c>
      <c r="J33" s="26">
        <f t="shared" si="17"/>
        <v>5426000</v>
      </c>
      <c r="K33" s="27">
        <f t="shared" si="17"/>
        <v>8569512</v>
      </c>
      <c r="L33" s="26">
        <f t="shared" si="17"/>
        <v>12122000</v>
      </c>
      <c r="M33" s="27">
        <f t="shared" si="17"/>
        <v>3939439</v>
      </c>
      <c r="N33" s="26">
        <f t="shared" si="17"/>
        <v>0</v>
      </c>
      <c r="O33" s="27">
        <f t="shared" si="17"/>
        <v>0</v>
      </c>
      <c r="P33" s="26">
        <f>$H33+$J33+$L33+$N33</f>
        <v>25612000</v>
      </c>
      <c r="Q33" s="27">
        <f>$I33+$K33+$M33+$O33</f>
        <v>15445722</v>
      </c>
      <c r="R33" s="28">
        <f>IF($J33=0,0,(($L33-$J33)/$J33)*100)</f>
        <v>123.40582381127902</v>
      </c>
      <c r="S33" s="29">
        <f>IF($K33=0,0,(($M33-$K33)/$K33)*100)</f>
        <v>-54.02959935174838</v>
      </c>
      <c r="T33" s="28">
        <f>IF($E33=0,0,($P33/$E33)*100)</f>
        <v>68.85316414861013</v>
      </c>
      <c r="U33" s="30">
        <f>IF($E33=0,0,($Q33/$E33)*100)</f>
        <v>41.522990483359315</v>
      </c>
      <c r="V33" s="26">
        <f>V32</f>
        <v>1387000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179085000</v>
      </c>
      <c r="C35" s="18">
        <v>-53174000</v>
      </c>
      <c r="D35" s="18"/>
      <c r="E35" s="18">
        <f aca="true" t="shared" si="18" ref="E35:E40">$B35+$C35+$D35</f>
        <v>125911000</v>
      </c>
      <c r="F35" s="19">
        <v>125911000</v>
      </c>
      <c r="G35" s="20">
        <v>125911000</v>
      </c>
      <c r="H35" s="19">
        <v>27808000</v>
      </c>
      <c r="I35" s="20">
        <v>23064882</v>
      </c>
      <c r="J35" s="19">
        <v>3120000</v>
      </c>
      <c r="K35" s="20">
        <v>31115081</v>
      </c>
      <c r="L35" s="19">
        <v>29405000</v>
      </c>
      <c r="M35" s="20">
        <v>16006070</v>
      </c>
      <c r="N35" s="19"/>
      <c r="O35" s="20"/>
      <c r="P35" s="19">
        <f aca="true" t="shared" si="19" ref="P35:P40">$H35+$J35+$L35+$N35</f>
        <v>60333000</v>
      </c>
      <c r="Q35" s="20">
        <f aca="true" t="shared" si="20" ref="Q35:Q40">$I35+$K35+$M35+$O35</f>
        <v>70186033</v>
      </c>
      <c r="R35" s="21">
        <f aca="true" t="shared" si="21" ref="R35:R40">IF($J35=0,0,(($L35-$J35)/$J35)*100)</f>
        <v>842.4679487179487</v>
      </c>
      <c r="S35" s="22">
        <f aca="true" t="shared" si="22" ref="S35:S40">IF($K35=0,0,(($M35-$K35)/$K35)*100)</f>
        <v>-48.5584819785621</v>
      </c>
      <c r="T35" s="21">
        <f>IF($E35=0,0,($P35/$E35)*100)</f>
        <v>47.91717959511083</v>
      </c>
      <c r="U35" s="23">
        <f>IF($E35=0,0,($Q35/$E35)*100)</f>
        <v>55.74257451692068</v>
      </c>
      <c r="V35" s="19">
        <v>27528000</v>
      </c>
      <c r="W35" s="20">
        <v>3124857</v>
      </c>
    </row>
    <row r="36" spans="1:23" ht="12.75" customHeight="1">
      <c r="A36" s="17" t="s">
        <v>57</v>
      </c>
      <c r="B36" s="18">
        <v>174576000</v>
      </c>
      <c r="C36" s="18">
        <v>-58163000</v>
      </c>
      <c r="D36" s="18"/>
      <c r="E36" s="18">
        <f t="shared" si="18"/>
        <v>116413000</v>
      </c>
      <c r="F36" s="19">
        <v>116413000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18000000</v>
      </c>
      <c r="C38" s="18">
        <v>-5400000</v>
      </c>
      <c r="D38" s="18"/>
      <c r="E38" s="18">
        <f t="shared" si="18"/>
        <v>12600000</v>
      </c>
      <c r="F38" s="19">
        <v>12600000</v>
      </c>
      <c r="G38" s="20">
        <v>12600000</v>
      </c>
      <c r="H38" s="19"/>
      <c r="I38" s="20">
        <v>2406971</v>
      </c>
      <c r="J38" s="19">
        <v>2468000</v>
      </c>
      <c r="K38" s="20">
        <v>1609979</v>
      </c>
      <c r="L38" s="19">
        <v>2992000</v>
      </c>
      <c r="M38" s="20">
        <v>-1464954</v>
      </c>
      <c r="N38" s="19"/>
      <c r="O38" s="20"/>
      <c r="P38" s="19">
        <f t="shared" si="19"/>
        <v>5460000</v>
      </c>
      <c r="Q38" s="20">
        <f t="shared" si="20"/>
        <v>2551996</v>
      </c>
      <c r="R38" s="21">
        <f t="shared" si="21"/>
        <v>21.231766612641813</v>
      </c>
      <c r="S38" s="22">
        <f t="shared" si="22"/>
        <v>-190.9921185307386</v>
      </c>
      <c r="T38" s="21">
        <f>IF($E38=0,0,($P38/$E38)*100)</f>
        <v>43.333333333333336</v>
      </c>
      <c r="U38" s="23">
        <f>IF($E38=0,0,($Q38/$E38)*100)</f>
        <v>20.25393650793651</v>
      </c>
      <c r="V38" s="19">
        <v>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371661000</v>
      </c>
      <c r="C40" s="25">
        <f>SUM(C35:C39)</f>
        <v>-116737000</v>
      </c>
      <c r="D40" s="25"/>
      <c r="E40" s="25">
        <f t="shared" si="18"/>
        <v>254924000</v>
      </c>
      <c r="F40" s="26">
        <f aca="true" t="shared" si="23" ref="F40:O40">SUM(F35:F39)</f>
        <v>254924000</v>
      </c>
      <c r="G40" s="27">
        <f t="shared" si="23"/>
        <v>138511000</v>
      </c>
      <c r="H40" s="26">
        <f t="shared" si="23"/>
        <v>27808000</v>
      </c>
      <c r="I40" s="27">
        <f t="shared" si="23"/>
        <v>25471853</v>
      </c>
      <c r="J40" s="26">
        <f t="shared" si="23"/>
        <v>5588000</v>
      </c>
      <c r="K40" s="27">
        <f t="shared" si="23"/>
        <v>32725060</v>
      </c>
      <c r="L40" s="26">
        <f t="shared" si="23"/>
        <v>32397000</v>
      </c>
      <c r="M40" s="27">
        <f t="shared" si="23"/>
        <v>14541116</v>
      </c>
      <c r="N40" s="26">
        <f t="shared" si="23"/>
        <v>0</v>
      </c>
      <c r="O40" s="27">
        <f t="shared" si="23"/>
        <v>0</v>
      </c>
      <c r="P40" s="26">
        <f t="shared" si="19"/>
        <v>65793000</v>
      </c>
      <c r="Q40" s="27">
        <f t="shared" si="20"/>
        <v>72738029</v>
      </c>
      <c r="R40" s="28">
        <f t="shared" si="21"/>
        <v>479.76020042949176</v>
      </c>
      <c r="S40" s="29">
        <f t="shared" si="22"/>
        <v>-55.56580797712824</v>
      </c>
      <c r="T40" s="28">
        <f>IF((+$E35+$E38)=0,0,(P40/(+$E35+$E38))*100)</f>
        <v>47.500198540188144</v>
      </c>
      <c r="U40" s="30">
        <f>IF((+$E35+$E38)=0,0,(Q40/(+$E35+$E38))*100)</f>
        <v>52.51426168318761</v>
      </c>
      <c r="V40" s="26">
        <f>SUM(V35:V39)</f>
        <v>27528000</v>
      </c>
      <c r="W40" s="27">
        <f>SUM(W35:W39)</f>
        <v>3124857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98651000</v>
      </c>
      <c r="C43" s="18">
        <v>-5000000</v>
      </c>
      <c r="D43" s="18"/>
      <c r="E43" s="18">
        <f t="shared" si="24"/>
        <v>93651000</v>
      </c>
      <c r="F43" s="19">
        <v>93651000</v>
      </c>
      <c r="G43" s="20">
        <v>93651000</v>
      </c>
      <c r="H43" s="19">
        <v>18958000</v>
      </c>
      <c r="I43" s="20">
        <v>10916610</v>
      </c>
      <c r="J43" s="19"/>
      <c r="K43" s="20">
        <v>18684368</v>
      </c>
      <c r="L43" s="19"/>
      <c r="M43" s="20">
        <v>2257473</v>
      </c>
      <c r="N43" s="19"/>
      <c r="O43" s="20"/>
      <c r="P43" s="19">
        <f t="shared" si="25"/>
        <v>18958000</v>
      </c>
      <c r="Q43" s="20">
        <f t="shared" si="26"/>
        <v>31858451</v>
      </c>
      <c r="R43" s="21">
        <f t="shared" si="27"/>
        <v>0</v>
      </c>
      <c r="S43" s="22">
        <f t="shared" si="28"/>
        <v>-87.9178519712307</v>
      </c>
      <c r="T43" s="21">
        <f t="shared" si="29"/>
        <v>20.243243531836285</v>
      </c>
      <c r="U43" s="23">
        <f t="shared" si="30"/>
        <v>34.01827102753842</v>
      </c>
      <c r="V43" s="19">
        <v>0</v>
      </c>
      <c r="W43" s="20">
        <v>0</v>
      </c>
    </row>
    <row r="44" spans="1:23" ht="12.75" customHeight="1">
      <c r="A44" s="17" t="s">
        <v>64</v>
      </c>
      <c r="B44" s="18">
        <v>115965000</v>
      </c>
      <c r="C44" s="18">
        <v>349202000</v>
      </c>
      <c r="D44" s="18"/>
      <c r="E44" s="18">
        <f t="shared" si="24"/>
        <v>465167000</v>
      </c>
      <c r="F44" s="19">
        <v>465167000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300743000</v>
      </c>
      <c r="C51" s="18">
        <v>32949000</v>
      </c>
      <c r="D51" s="18"/>
      <c r="E51" s="18">
        <f t="shared" si="24"/>
        <v>333692000</v>
      </c>
      <c r="F51" s="19">
        <v>333692000</v>
      </c>
      <c r="G51" s="20">
        <v>333692000</v>
      </c>
      <c r="H51" s="19">
        <v>25752000</v>
      </c>
      <c r="I51" s="20">
        <v>19690060</v>
      </c>
      <c r="J51" s="19">
        <v>48616000</v>
      </c>
      <c r="K51" s="20">
        <v>62053222</v>
      </c>
      <c r="L51" s="19">
        <v>62123000</v>
      </c>
      <c r="M51" s="20">
        <v>60430902</v>
      </c>
      <c r="N51" s="19"/>
      <c r="O51" s="20"/>
      <c r="P51" s="19">
        <f t="shared" si="25"/>
        <v>136491000</v>
      </c>
      <c r="Q51" s="20">
        <f t="shared" si="26"/>
        <v>142174184</v>
      </c>
      <c r="R51" s="21">
        <f t="shared" si="27"/>
        <v>27.783034391969725</v>
      </c>
      <c r="S51" s="22">
        <f t="shared" si="28"/>
        <v>-2.614400908948773</v>
      </c>
      <c r="T51" s="21">
        <f t="shared" si="29"/>
        <v>40.90328806204524</v>
      </c>
      <c r="U51" s="23">
        <f t="shared" si="30"/>
        <v>42.60641070208456</v>
      </c>
      <c r="V51" s="19">
        <v>49424000</v>
      </c>
      <c r="W51" s="20">
        <v>0</v>
      </c>
    </row>
    <row r="52" spans="1:23" ht="12.75" customHeight="1">
      <c r="A52" s="17" t="s">
        <v>72</v>
      </c>
      <c r="B52" s="18">
        <v>23976000</v>
      </c>
      <c r="C52" s="18">
        <v>0</v>
      </c>
      <c r="D52" s="18"/>
      <c r="E52" s="18">
        <f t="shared" si="24"/>
        <v>23976000</v>
      </c>
      <c r="F52" s="19">
        <v>23976000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539335000</v>
      </c>
      <c r="C53" s="25">
        <f>SUM(C42:C52)</f>
        <v>377151000</v>
      </c>
      <c r="D53" s="25"/>
      <c r="E53" s="25">
        <f t="shared" si="24"/>
        <v>916486000</v>
      </c>
      <c r="F53" s="26">
        <f aca="true" t="shared" si="31" ref="F53:O53">SUM(F42:F52)</f>
        <v>916486000</v>
      </c>
      <c r="G53" s="27">
        <f t="shared" si="31"/>
        <v>427343000</v>
      </c>
      <c r="H53" s="26">
        <f t="shared" si="31"/>
        <v>44710000</v>
      </c>
      <c r="I53" s="27">
        <f t="shared" si="31"/>
        <v>30606670</v>
      </c>
      <c r="J53" s="26">
        <f t="shared" si="31"/>
        <v>48616000</v>
      </c>
      <c r="K53" s="27">
        <f t="shared" si="31"/>
        <v>80737590</v>
      </c>
      <c r="L53" s="26">
        <f t="shared" si="31"/>
        <v>62123000</v>
      </c>
      <c r="M53" s="27">
        <f t="shared" si="31"/>
        <v>62688375</v>
      </c>
      <c r="N53" s="26">
        <f t="shared" si="31"/>
        <v>0</v>
      </c>
      <c r="O53" s="27">
        <f t="shared" si="31"/>
        <v>0</v>
      </c>
      <c r="P53" s="26">
        <f t="shared" si="25"/>
        <v>155449000</v>
      </c>
      <c r="Q53" s="27">
        <f t="shared" si="26"/>
        <v>174032635</v>
      </c>
      <c r="R53" s="28">
        <f t="shared" si="27"/>
        <v>27.783034391969725</v>
      </c>
      <c r="S53" s="29">
        <f t="shared" si="28"/>
        <v>-22.35540471297199</v>
      </c>
      <c r="T53" s="28">
        <f>IF((+$E43+$E45+$E47+$E48+$E51)=0,0,(P53/(+$E43+$E45+$E47+$E48+$E51))*100)</f>
        <v>36.37569820963488</v>
      </c>
      <c r="U53" s="30">
        <f>IF((+$E43+$E45+$E47+$E48+$E51)=0,0,(Q53/(+$E43+$E45+$E47+$E48+$E51))*100)</f>
        <v>40.72434437910531</v>
      </c>
      <c r="V53" s="26">
        <f>SUM(V42:V52)</f>
        <v>49424000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0</v>
      </c>
      <c r="D64" s="18"/>
      <c r="E64" s="18">
        <f t="shared" si="33"/>
        <v>0</v>
      </c>
      <c r="F64" s="19">
        <v>0</v>
      </c>
      <c r="G64" s="20">
        <v>0</v>
      </c>
      <c r="H64" s="19"/>
      <c r="I64" s="20"/>
      <c r="J64" s="19"/>
      <c r="K64" s="20"/>
      <c r="L64" s="19"/>
      <c r="M64" s="20"/>
      <c r="N64" s="19"/>
      <c r="O64" s="20"/>
      <c r="P64" s="19">
        <f t="shared" si="34"/>
        <v>0</v>
      </c>
      <c r="Q64" s="20">
        <f t="shared" si="35"/>
        <v>0</v>
      </c>
      <c r="R64" s="21">
        <f t="shared" si="36"/>
        <v>0</v>
      </c>
      <c r="S64" s="22">
        <f t="shared" si="37"/>
        <v>0</v>
      </c>
      <c r="T64" s="21">
        <f>IF($E64=0,0,($P64/$E64)*100)</f>
        <v>0</v>
      </c>
      <c r="U64" s="23">
        <f>IF($E64=0,0,($Q64/$E64)*100)</f>
        <v>0</v>
      </c>
      <c r="V64" s="19">
        <v>934000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0</v>
      </c>
      <c r="D66" s="25"/>
      <c r="E66" s="25">
        <f t="shared" si="33"/>
        <v>0</v>
      </c>
      <c r="F66" s="26">
        <f aca="true" t="shared" si="38" ref="F66:O66">SUM(F61:F65)</f>
        <v>0</v>
      </c>
      <c r="G66" s="27">
        <f t="shared" si="38"/>
        <v>0</v>
      </c>
      <c r="H66" s="26">
        <f t="shared" si="38"/>
        <v>0</v>
      </c>
      <c r="I66" s="27">
        <f t="shared" si="38"/>
        <v>0</v>
      </c>
      <c r="J66" s="26">
        <f t="shared" si="38"/>
        <v>0</v>
      </c>
      <c r="K66" s="27">
        <f t="shared" si="38"/>
        <v>0</v>
      </c>
      <c r="L66" s="26">
        <f t="shared" si="38"/>
        <v>0</v>
      </c>
      <c r="M66" s="27">
        <f t="shared" si="38"/>
        <v>0</v>
      </c>
      <c r="N66" s="26">
        <f t="shared" si="38"/>
        <v>0</v>
      </c>
      <c r="O66" s="27">
        <f t="shared" si="38"/>
        <v>0</v>
      </c>
      <c r="P66" s="26">
        <f t="shared" si="34"/>
        <v>0</v>
      </c>
      <c r="Q66" s="27">
        <f t="shared" si="35"/>
        <v>0</v>
      </c>
      <c r="R66" s="28">
        <f t="shared" si="36"/>
        <v>0</v>
      </c>
      <c r="S66" s="29">
        <f t="shared" si="37"/>
        <v>0</v>
      </c>
      <c r="T66" s="28">
        <f>IF((+$E61+$E63+$E64++$E65)=0,0,(P66/(+$E61+$E63+$E64+$E65))*100)</f>
        <v>0</v>
      </c>
      <c r="U66" s="30">
        <f>IF((+$E61+$E63+$E65)=0,0,(Q66/(+$E61+$E63+$E65))*100)</f>
        <v>0</v>
      </c>
      <c r="V66" s="26">
        <f>SUM(V61:V65)</f>
        <v>934000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1159948000</v>
      </c>
      <c r="C67" s="43">
        <f>SUM(C9:C15,C18:C23,C26:C29,C32,C35:C39,C42:C52,C55:C58,C61:C65)</f>
        <v>247569000</v>
      </c>
      <c r="D67" s="43"/>
      <c r="E67" s="43">
        <f t="shared" si="33"/>
        <v>1407517000</v>
      </c>
      <c r="F67" s="44">
        <f aca="true" t="shared" si="39" ref="F67:O67">SUM(F9:F15,F18:F23,F26:F29,F32,F35:F39,F42:F52,F55:F58,F61:F65)</f>
        <v>1407517000</v>
      </c>
      <c r="G67" s="45">
        <f t="shared" si="39"/>
        <v>786270000</v>
      </c>
      <c r="H67" s="44">
        <f t="shared" si="39"/>
        <v>120026000</v>
      </c>
      <c r="I67" s="45">
        <f t="shared" si="39"/>
        <v>90763395</v>
      </c>
      <c r="J67" s="44">
        <f t="shared" si="39"/>
        <v>108229000</v>
      </c>
      <c r="K67" s="45">
        <f t="shared" si="39"/>
        <v>161319243</v>
      </c>
      <c r="L67" s="44">
        <f t="shared" si="39"/>
        <v>138351000</v>
      </c>
      <c r="M67" s="45">
        <f t="shared" si="39"/>
        <v>113712747</v>
      </c>
      <c r="N67" s="44">
        <f t="shared" si="39"/>
        <v>0</v>
      </c>
      <c r="O67" s="45">
        <f t="shared" si="39"/>
        <v>0</v>
      </c>
      <c r="P67" s="44">
        <f t="shared" si="34"/>
        <v>366606000</v>
      </c>
      <c r="Q67" s="45">
        <f t="shared" si="35"/>
        <v>365795385</v>
      </c>
      <c r="R67" s="46">
        <f t="shared" si="36"/>
        <v>27.831727171090925</v>
      </c>
      <c r="S67" s="47">
        <f t="shared" si="37"/>
        <v>-29.510736050255332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46.625968178869854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46.522871914227935</v>
      </c>
      <c r="V67" s="44">
        <f>SUM(V9:V15,V18:V23,V26:V29,V32,V35:V39,V42:V52,V55:V58,V61:V65)</f>
        <v>95385000</v>
      </c>
      <c r="W67" s="45">
        <f>SUM(W9:W15,W18:W23,W26:W29,W32,W35:W39,W42:W52,W55:W58,W61:W65)</f>
        <v>11036857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441859000</v>
      </c>
      <c r="C69" s="18">
        <v>10693000</v>
      </c>
      <c r="D69" s="18"/>
      <c r="E69" s="18">
        <f>$B69+$C69+$D69</f>
        <v>452552000</v>
      </c>
      <c r="F69" s="19">
        <v>452552000</v>
      </c>
      <c r="G69" s="20">
        <v>452552000</v>
      </c>
      <c r="H69" s="19">
        <v>48285000</v>
      </c>
      <c r="I69" s="20">
        <v>81936117</v>
      </c>
      <c r="J69" s="19">
        <v>86936000</v>
      </c>
      <c r="K69" s="20">
        <v>74599913</v>
      </c>
      <c r="L69" s="19">
        <v>46918000</v>
      </c>
      <c r="M69" s="20">
        <v>32628045</v>
      </c>
      <c r="N69" s="19"/>
      <c r="O69" s="20"/>
      <c r="P69" s="19">
        <f>$H69+$J69+$L69+$N69</f>
        <v>182139000</v>
      </c>
      <c r="Q69" s="20">
        <f>$I69+$K69+$M69+$O69</f>
        <v>189164075</v>
      </c>
      <c r="R69" s="21">
        <f>IF($J69=0,0,(($L69-$J69)/$J69)*100)</f>
        <v>-46.031563448973955</v>
      </c>
      <c r="S69" s="22">
        <f>IF($K69=0,0,(($M69-$K69)/$K69)*100)</f>
        <v>-56.26262325533812</v>
      </c>
      <c r="T69" s="21">
        <f>IF($E69=0,0,($P69/$E69)*100)</f>
        <v>40.24708762749916</v>
      </c>
      <c r="U69" s="23">
        <f>IF($E69=0,0,($Q69/$E69)*100)</f>
        <v>41.799412001272785</v>
      </c>
      <c r="V69" s="19">
        <v>40761000</v>
      </c>
      <c r="W69" s="20">
        <v>0</v>
      </c>
    </row>
    <row r="70" spans="1:23" ht="12.75" customHeight="1">
      <c r="A70" s="35" t="s">
        <v>40</v>
      </c>
      <c r="B70" s="36">
        <f>B69</f>
        <v>441859000</v>
      </c>
      <c r="C70" s="36">
        <f>C69</f>
        <v>10693000</v>
      </c>
      <c r="D70" s="36"/>
      <c r="E70" s="36">
        <f>$B70+$C70+$D70</f>
        <v>452552000</v>
      </c>
      <c r="F70" s="37">
        <f aca="true" t="shared" si="40" ref="F70:O70">F69</f>
        <v>452552000</v>
      </c>
      <c r="G70" s="38">
        <f t="shared" si="40"/>
        <v>452552000</v>
      </c>
      <c r="H70" s="37">
        <f t="shared" si="40"/>
        <v>48285000</v>
      </c>
      <c r="I70" s="38">
        <f t="shared" si="40"/>
        <v>81936117</v>
      </c>
      <c r="J70" s="37">
        <f t="shared" si="40"/>
        <v>86936000</v>
      </c>
      <c r="K70" s="38">
        <f t="shared" si="40"/>
        <v>74599913</v>
      </c>
      <c r="L70" s="37">
        <f t="shared" si="40"/>
        <v>46918000</v>
      </c>
      <c r="M70" s="38">
        <f t="shared" si="40"/>
        <v>32628045</v>
      </c>
      <c r="N70" s="37">
        <f t="shared" si="40"/>
        <v>0</v>
      </c>
      <c r="O70" s="38">
        <f t="shared" si="40"/>
        <v>0</v>
      </c>
      <c r="P70" s="37">
        <f>$H70+$J70+$L70+$N70</f>
        <v>182139000</v>
      </c>
      <c r="Q70" s="38">
        <f>$I70+$K70+$M70+$O70</f>
        <v>189164075</v>
      </c>
      <c r="R70" s="39">
        <f>IF($J70=0,0,(($L70-$J70)/$J70)*100)</f>
        <v>-46.031563448973955</v>
      </c>
      <c r="S70" s="40">
        <f>IF($K70=0,0,(($M70-$K70)/$K70)*100)</f>
        <v>-56.26262325533812</v>
      </c>
      <c r="T70" s="39">
        <f>IF($E70=0,0,($P70/$E70)*100)</f>
        <v>40.24708762749916</v>
      </c>
      <c r="U70" s="41">
        <f>IF($E70=0,0,($Q70/$E70)*100)</f>
        <v>41.799412001272785</v>
      </c>
      <c r="V70" s="37">
        <f>V69</f>
        <v>40761000</v>
      </c>
      <c r="W70" s="38">
        <f>W69</f>
        <v>0</v>
      </c>
    </row>
    <row r="71" spans="1:23" ht="12.75" customHeight="1">
      <c r="A71" s="42" t="s">
        <v>84</v>
      </c>
      <c r="B71" s="43">
        <f>B69</f>
        <v>441859000</v>
      </c>
      <c r="C71" s="43">
        <f>C69</f>
        <v>10693000</v>
      </c>
      <c r="D71" s="43"/>
      <c r="E71" s="43">
        <f>$B71+$C71+$D71</f>
        <v>452552000</v>
      </c>
      <c r="F71" s="44">
        <f aca="true" t="shared" si="41" ref="F71:O71">F69</f>
        <v>452552000</v>
      </c>
      <c r="G71" s="45">
        <f t="shared" si="41"/>
        <v>452552000</v>
      </c>
      <c r="H71" s="44">
        <f t="shared" si="41"/>
        <v>48285000</v>
      </c>
      <c r="I71" s="45">
        <f t="shared" si="41"/>
        <v>81936117</v>
      </c>
      <c r="J71" s="44">
        <f t="shared" si="41"/>
        <v>86936000</v>
      </c>
      <c r="K71" s="45">
        <f t="shared" si="41"/>
        <v>74599913</v>
      </c>
      <c r="L71" s="44">
        <f t="shared" si="41"/>
        <v>46918000</v>
      </c>
      <c r="M71" s="45">
        <f t="shared" si="41"/>
        <v>32628045</v>
      </c>
      <c r="N71" s="44">
        <f t="shared" si="41"/>
        <v>0</v>
      </c>
      <c r="O71" s="45">
        <f t="shared" si="41"/>
        <v>0</v>
      </c>
      <c r="P71" s="44">
        <f>$H71+$J71+$L71+$N71</f>
        <v>182139000</v>
      </c>
      <c r="Q71" s="45">
        <f>$I71+$K71+$M71+$O71</f>
        <v>189164075</v>
      </c>
      <c r="R71" s="46">
        <f>IF($J71=0,0,(($L71-$J71)/$J71)*100)</f>
        <v>-46.031563448973955</v>
      </c>
      <c r="S71" s="47">
        <f>IF($K71=0,0,(($M71-$K71)/$K71)*100)</f>
        <v>-56.26262325533812</v>
      </c>
      <c r="T71" s="46">
        <f>IF($E71=0,0,($P71/$E71)*100)</f>
        <v>40.24708762749916</v>
      </c>
      <c r="U71" s="50">
        <f>IF($E71=0,0,($Q71/$E71)*100)</f>
        <v>41.799412001272785</v>
      </c>
      <c r="V71" s="44">
        <f>V69</f>
        <v>40761000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1601807000</v>
      </c>
      <c r="C72" s="43">
        <f>SUM(C9:C15,C18:C23,C26:C29,C32,C35:C39,C42:C52,C55:C58,C61:C65,C69)</f>
        <v>258262000</v>
      </c>
      <c r="D72" s="43"/>
      <c r="E72" s="43">
        <f>$B72+$C72+$D72</f>
        <v>1860069000</v>
      </c>
      <c r="F72" s="44">
        <f aca="true" t="shared" si="42" ref="F72:O72">SUM(F9:F15,F18:F23,F26:F29,F32,F35:F39,F42:F52,F55:F58,F61:F65,F69)</f>
        <v>1860069000</v>
      </c>
      <c r="G72" s="45">
        <f t="shared" si="42"/>
        <v>1238822000</v>
      </c>
      <c r="H72" s="44">
        <f t="shared" si="42"/>
        <v>168311000</v>
      </c>
      <c r="I72" s="45">
        <f t="shared" si="42"/>
        <v>172699512</v>
      </c>
      <c r="J72" s="44">
        <f t="shared" si="42"/>
        <v>195165000</v>
      </c>
      <c r="K72" s="45">
        <f t="shared" si="42"/>
        <v>235919156</v>
      </c>
      <c r="L72" s="44">
        <f t="shared" si="42"/>
        <v>185269000</v>
      </c>
      <c r="M72" s="45">
        <f t="shared" si="42"/>
        <v>146340792</v>
      </c>
      <c r="N72" s="44">
        <f t="shared" si="42"/>
        <v>0</v>
      </c>
      <c r="O72" s="45">
        <f t="shared" si="42"/>
        <v>0</v>
      </c>
      <c r="P72" s="44">
        <f>$H72+$J72+$L72+$N72</f>
        <v>548745000</v>
      </c>
      <c r="Q72" s="45">
        <f>$I72+$K72+$M72+$O72</f>
        <v>554959460</v>
      </c>
      <c r="R72" s="46">
        <f>IF($J72=0,0,(($L72-$J72)/$J72)*100)</f>
        <v>-5.070581303000026</v>
      </c>
      <c r="S72" s="47">
        <f>IF($K72=0,0,(($M72-$K72)/$K72)*100)</f>
        <v>-37.969940855502216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44.29570995671695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46.69434258818303</v>
      </c>
      <c r="V72" s="44">
        <f>SUM(V9:V15,V18:V23,V26:V29,V32,V35:V39,V42:V52,V55:V58,V61:V65,V69)</f>
        <v>136146000</v>
      </c>
      <c r="W72" s="45">
        <f>SUM(W9:W15,W18:W23,W26:W29,W32,W35:W39,W42:W52,W55:W58,W61:W65,W69)</f>
        <v>11036857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 aca="true" t="shared" si="43" ref="B79:M79">SUM(B80:B83)</f>
        <v>0</v>
      </c>
      <c r="C79" s="84">
        <f t="shared" si="43"/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 t="shared" si="43"/>
        <v>0</v>
      </c>
      <c r="K79" s="84">
        <f t="shared" si="43"/>
        <v>0</v>
      </c>
      <c r="L79" s="84">
        <f t="shared" si="43"/>
        <v>0</v>
      </c>
      <c r="M79" s="85">
        <f t="shared" si="43"/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M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 t="shared" si="51"/>
        <v>0</v>
      </c>
      <c r="K95" s="110">
        <f t="shared" si="51"/>
        <v>0</v>
      </c>
      <c r="L95" s="110">
        <f t="shared" si="51"/>
        <v>0</v>
      </c>
      <c r="M95" s="111">
        <f t="shared" si="51"/>
        <v>0</v>
      </c>
      <c r="N95" s="110"/>
      <c r="O95" s="111"/>
      <c r="P95" s="110"/>
      <c r="Q95" s="111"/>
      <c r="R95" s="112" t="str">
        <f aca="true" t="shared" si="52" ref="R95:R113">IF(L95=0," ",(N95-L95)/L95)</f>
        <v> </v>
      </c>
      <c r="S95" s="112" t="str">
        <f aca="true" t="shared" si="53" ref="S95:S113">IF(M95=0," ",(O95-M95)/M95)</f>
        <v> </v>
      </c>
      <c r="T95" s="112" t="str">
        <f aca="true" t="shared" si="54" ref="T95:T113">IF(E95=0," ",(P95/E95))</f>
        <v> </v>
      </c>
      <c r="U95" s="113" t="str">
        <f aca="true" t="shared" si="55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 aca="true" t="shared" si="56" ref="E96:E110"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3"/>
        <v> </v>
      </c>
      <c r="T96" s="118" t="str">
        <f t="shared" si="54"/>
        <v> </v>
      </c>
      <c r="U96" s="119" t="str">
        <f t="shared" si="55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56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3"/>
        <v> </v>
      </c>
      <c r="T97" s="118" t="str">
        <f t="shared" si="54"/>
        <v> </v>
      </c>
      <c r="U97" s="119" t="str">
        <f t="shared" si="55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6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3"/>
        <v> </v>
      </c>
      <c r="T98" s="118" t="str">
        <f t="shared" si="54"/>
        <v> </v>
      </c>
      <c r="U98" s="119" t="str">
        <f t="shared" si="55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6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3"/>
        <v> </v>
      </c>
      <c r="T99" s="118" t="str">
        <f t="shared" si="54"/>
        <v> </v>
      </c>
      <c r="U99" s="119" t="str">
        <f t="shared" si="55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6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3"/>
        <v> </v>
      </c>
      <c r="T100" s="118" t="str">
        <f t="shared" si="54"/>
        <v> </v>
      </c>
      <c r="U100" s="119" t="str">
        <f t="shared" si="55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6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3"/>
        <v> </v>
      </c>
      <c r="T101" s="118" t="str">
        <f t="shared" si="54"/>
        <v> </v>
      </c>
      <c r="U101" s="119" t="str">
        <f t="shared" si="55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6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3"/>
        <v> </v>
      </c>
      <c r="T102" s="118" t="str">
        <f t="shared" si="54"/>
        <v> </v>
      </c>
      <c r="U102" s="119" t="str">
        <f t="shared" si="55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6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3"/>
        <v> </v>
      </c>
      <c r="T103" s="118" t="str">
        <f t="shared" si="54"/>
        <v> </v>
      </c>
      <c r="U103" s="119" t="str">
        <f t="shared" si="55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6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3"/>
        <v> </v>
      </c>
      <c r="T104" s="118" t="str">
        <f t="shared" si="54"/>
        <v> </v>
      </c>
      <c r="U104" s="119" t="str">
        <f t="shared" si="55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6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3"/>
        <v> </v>
      </c>
      <c r="T105" s="118" t="str">
        <f t="shared" si="54"/>
        <v> </v>
      </c>
      <c r="U105" s="119" t="str">
        <f t="shared" si="55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6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3"/>
        <v> </v>
      </c>
      <c r="T106" s="118" t="str">
        <f t="shared" si="54"/>
        <v> </v>
      </c>
      <c r="U106" s="119" t="str">
        <f t="shared" si="55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6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3"/>
        <v> </v>
      </c>
      <c r="T107" s="118" t="str">
        <f t="shared" si="54"/>
        <v> </v>
      </c>
      <c r="U107" s="119" t="str">
        <f t="shared" si="55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6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3"/>
        <v> </v>
      </c>
      <c r="T108" s="118" t="str">
        <f t="shared" si="54"/>
        <v> </v>
      </c>
      <c r="U108" s="119" t="str">
        <f t="shared" si="55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6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3"/>
        <v> </v>
      </c>
      <c r="T109" s="118" t="str">
        <f t="shared" si="54"/>
        <v> </v>
      </c>
      <c r="U109" s="119" t="str">
        <f t="shared" si="55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6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3"/>
        <v> </v>
      </c>
      <c r="T110" s="118" t="str">
        <f t="shared" si="54"/>
        <v> </v>
      </c>
      <c r="U110" s="119" t="str">
        <f t="shared" si="55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t="shared" si="52"/>
        <v> </v>
      </c>
      <c r="S111" s="113" t="str">
        <f t="shared" si="53"/>
        <v> </v>
      </c>
      <c r="T111" s="112" t="str">
        <f t="shared" si="54"/>
        <v> </v>
      </c>
      <c r="U111" s="113" t="str">
        <f t="shared" si="55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2"/>
        <v> </v>
      </c>
      <c r="S112" s="113" t="str">
        <f t="shared" si="53"/>
        <v> </v>
      </c>
      <c r="T112" s="112" t="str">
        <f t="shared" si="54"/>
        <v> </v>
      </c>
      <c r="U112" s="113" t="str">
        <f t="shared" si="55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 aca="true" t="shared" si="58" ref="B113:Q113">B85</f>
        <v>0</v>
      </c>
      <c r="C113" s="124">
        <f t="shared" si="58"/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2"/>
        <v> </v>
      </c>
      <c r="S113" s="113" t="str">
        <f t="shared" si="53"/>
        <v> </v>
      </c>
      <c r="T113" s="112" t="str">
        <f t="shared" si="54"/>
        <v> </v>
      </c>
      <c r="U113" s="113" t="str">
        <f t="shared" si="55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52.7109375" style="0" customWidth="1"/>
    <col min="2" max="13" width="13.7109375" style="0" customWidth="1"/>
    <col min="14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4</v>
      </c>
      <c r="G6" s="131"/>
      <c r="H6" s="130" t="s">
        <v>5</v>
      </c>
      <c r="I6" s="131"/>
      <c r="J6" s="130" t="s">
        <v>6</v>
      </c>
      <c r="K6" s="131"/>
      <c r="L6" s="130" t="s">
        <v>7</v>
      </c>
      <c r="M6" s="131"/>
      <c r="N6" s="130" t="s">
        <v>8</v>
      </c>
      <c r="O6" s="131"/>
      <c r="P6" s="130" t="s">
        <v>9</v>
      </c>
      <c r="Q6" s="131"/>
      <c r="R6" s="130" t="s">
        <v>10</v>
      </c>
      <c r="S6" s="131"/>
      <c r="T6" s="130" t="s">
        <v>11</v>
      </c>
      <c r="U6" s="131"/>
      <c r="V6" s="130" t="s">
        <v>12</v>
      </c>
      <c r="W6" s="131"/>
    </row>
    <row r="7" spans="1:23" ht="76.5">
      <c r="A7" s="6" t="s">
        <v>13</v>
      </c>
      <c r="B7" s="7" t="s">
        <v>130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/>
      <c r="I9" s="20"/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IF($J9=0,0,(($L9-$J9)/$J9)*100)</f>
        <v>0</v>
      </c>
      <c r="S9" s="22">
        <f>IF($K9=0,0,(($M9-$K9)/$K9)*100)</f>
        <v>0</v>
      </c>
      <c r="T9" s="21">
        <f>IF($E9=0,0,($P9/$E9)*100)</f>
        <v>0</v>
      </c>
      <c r="U9" s="23">
        <f>IF($E9=0,0,($Q9/$E9)*100)</f>
        <v>0</v>
      </c>
      <c r="V9" s="19">
        <v>0</v>
      </c>
      <c r="W9" s="20"/>
    </row>
    <row r="10" spans="1:23" ht="12.75" customHeight="1">
      <c r="A10" s="17" t="s">
        <v>34</v>
      </c>
      <c r="B10" s="18">
        <v>56300000</v>
      </c>
      <c r="C10" s="18">
        <v>0</v>
      </c>
      <c r="D10" s="18"/>
      <c r="E10" s="18">
        <f aca="true" t="shared" si="0" ref="E10:E16">$B10+$C10+$D10</f>
        <v>56300000</v>
      </c>
      <c r="F10" s="19">
        <v>56300000</v>
      </c>
      <c r="G10" s="20">
        <v>56300000</v>
      </c>
      <c r="H10" s="19">
        <v>7676000</v>
      </c>
      <c r="I10" s="20">
        <v>10141719</v>
      </c>
      <c r="J10" s="19">
        <v>11678000</v>
      </c>
      <c r="K10" s="20">
        <v>17910392</v>
      </c>
      <c r="L10" s="19">
        <v>11745000</v>
      </c>
      <c r="M10" s="20">
        <v>4300505</v>
      </c>
      <c r="N10" s="19"/>
      <c r="O10" s="20"/>
      <c r="P10" s="19">
        <f aca="true" t="shared" si="1" ref="P10:P16">$H10+$J10+$L10+$N10</f>
        <v>31099000</v>
      </c>
      <c r="Q10" s="20">
        <f aca="true" t="shared" si="2" ref="Q10:Q16">$I10+$K10+$M10+$O10</f>
        <v>32352616</v>
      </c>
      <c r="R10" s="21">
        <f aca="true" t="shared" si="3" ref="R10:R16">IF($J10=0,0,(($L10-$J10)/$J10)*100)</f>
        <v>0.573728378146943</v>
      </c>
      <c r="S10" s="22">
        <f aca="true" t="shared" si="4" ref="S10:S16">IF($K10=0,0,(($M10-$K10)/$K10)*100)</f>
        <v>-75.98877232837785</v>
      </c>
      <c r="T10" s="21">
        <f aca="true" t="shared" si="5" ref="T10:T15">IF($E10=0,0,($P10/$E10)*100)</f>
        <v>55.238010657193605</v>
      </c>
      <c r="U10" s="23">
        <f aca="true" t="shared" si="6" ref="U10:U15">IF($E10=0,0,($Q10/$E10)*100)</f>
        <v>57.46468206039076</v>
      </c>
      <c r="V10" s="19">
        <v>0</v>
      </c>
      <c r="W10" s="20">
        <v>0</v>
      </c>
    </row>
    <row r="11" spans="1:23" ht="12.75" customHeight="1">
      <c r="A11" s="17" t="s">
        <v>35</v>
      </c>
      <c r="B11" s="18">
        <v>0</v>
      </c>
      <c r="C11" s="18">
        <v>0</v>
      </c>
      <c r="D11" s="18"/>
      <c r="E11" s="18">
        <f t="shared" si="0"/>
        <v>0</v>
      </c>
      <c r="F11" s="19">
        <v>0</v>
      </c>
      <c r="G11" s="20">
        <v>0</v>
      </c>
      <c r="H11" s="19"/>
      <c r="I11" s="20"/>
      <c r="J11" s="19"/>
      <c r="K11" s="20"/>
      <c r="L11" s="19"/>
      <c r="M11" s="20"/>
      <c r="N11" s="19"/>
      <c r="O11" s="20"/>
      <c r="P11" s="19">
        <f t="shared" si="1"/>
        <v>0</v>
      </c>
      <c r="Q11" s="20">
        <f t="shared" si="2"/>
        <v>0</v>
      </c>
      <c r="R11" s="21">
        <f t="shared" si="3"/>
        <v>0</v>
      </c>
      <c r="S11" s="22">
        <f t="shared" si="4"/>
        <v>0</v>
      </c>
      <c r="T11" s="21">
        <f t="shared" si="5"/>
        <v>0</v>
      </c>
      <c r="U11" s="23">
        <f t="shared" si="6"/>
        <v>0</v>
      </c>
      <c r="V11" s="19">
        <v>0</v>
      </c>
      <c r="W11" s="20">
        <v>0</v>
      </c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/>
      <c r="I12" s="20"/>
      <c r="J12" s="19"/>
      <c r="K12" s="20"/>
      <c r="L12" s="19"/>
      <c r="M12" s="20"/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 t="shared" si="5"/>
        <v>0</v>
      </c>
      <c r="U12" s="23">
        <f t="shared" si="6"/>
        <v>0</v>
      </c>
      <c r="V12" s="19">
        <v>0</v>
      </c>
      <c r="W12" s="20">
        <v>0</v>
      </c>
    </row>
    <row r="13" spans="1:23" ht="12.75" customHeight="1">
      <c r="A13" s="17" t="s">
        <v>37</v>
      </c>
      <c r="B13" s="18">
        <v>52000000</v>
      </c>
      <c r="C13" s="18">
        <v>2000000</v>
      </c>
      <c r="D13" s="18"/>
      <c r="E13" s="18">
        <f t="shared" si="0"/>
        <v>54000000</v>
      </c>
      <c r="F13" s="19">
        <v>56000000</v>
      </c>
      <c r="G13" s="20">
        <v>56000000</v>
      </c>
      <c r="H13" s="19">
        <v>12312000</v>
      </c>
      <c r="I13" s="20">
        <v>16237916</v>
      </c>
      <c r="J13" s="19">
        <v>18478000</v>
      </c>
      <c r="K13" s="20">
        <v>14628138</v>
      </c>
      <c r="L13" s="19">
        <v>3490000</v>
      </c>
      <c r="M13" s="20">
        <v>4639331</v>
      </c>
      <c r="N13" s="19"/>
      <c r="O13" s="20"/>
      <c r="P13" s="19">
        <f t="shared" si="1"/>
        <v>34280000</v>
      </c>
      <c r="Q13" s="20">
        <f t="shared" si="2"/>
        <v>35505385</v>
      </c>
      <c r="R13" s="21">
        <f t="shared" si="3"/>
        <v>-81.11267453187574</v>
      </c>
      <c r="S13" s="22">
        <f t="shared" si="4"/>
        <v>-68.28488355797573</v>
      </c>
      <c r="T13" s="21">
        <f t="shared" si="5"/>
        <v>63.48148148148148</v>
      </c>
      <c r="U13" s="23">
        <f t="shared" si="6"/>
        <v>65.75071296296296</v>
      </c>
      <c r="V13" s="19">
        <v>2653000</v>
      </c>
      <c r="W13" s="20">
        <v>0</v>
      </c>
    </row>
    <row r="14" spans="1:23" ht="12.75" customHeight="1">
      <c r="A14" s="17" t="s">
        <v>38</v>
      </c>
      <c r="B14" s="18">
        <v>2710000</v>
      </c>
      <c r="C14" s="18">
        <v>0</v>
      </c>
      <c r="D14" s="18"/>
      <c r="E14" s="18">
        <f t="shared" si="0"/>
        <v>2710000</v>
      </c>
      <c r="F14" s="19">
        <v>2710000</v>
      </c>
      <c r="G14" s="20">
        <v>0</v>
      </c>
      <c r="H14" s="19"/>
      <c r="I14" s="20"/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 t="shared" si="5"/>
        <v>0</v>
      </c>
      <c r="U14" s="23">
        <f t="shared" si="6"/>
        <v>0</v>
      </c>
      <c r="V14" s="19">
        <v>0</v>
      </c>
      <c r="W14" s="20">
        <v>0</v>
      </c>
    </row>
    <row r="15" spans="1:23" ht="12.75" customHeight="1">
      <c r="A15" s="17" t="s">
        <v>39</v>
      </c>
      <c r="B15" s="18">
        <v>0</v>
      </c>
      <c r="C15" s="18">
        <v>0</v>
      </c>
      <c r="D15" s="18"/>
      <c r="E15" s="18">
        <f t="shared" si="0"/>
        <v>0</v>
      </c>
      <c r="F15" s="19">
        <v>0</v>
      </c>
      <c r="G15" s="20">
        <v>0</v>
      </c>
      <c r="H15" s="19"/>
      <c r="I15" s="20"/>
      <c r="J15" s="19"/>
      <c r="K15" s="20"/>
      <c r="L15" s="19"/>
      <c r="M15" s="20"/>
      <c r="N15" s="19"/>
      <c r="O15" s="20"/>
      <c r="P15" s="19">
        <f t="shared" si="1"/>
        <v>0</v>
      </c>
      <c r="Q15" s="20">
        <f t="shared" si="2"/>
        <v>0</v>
      </c>
      <c r="R15" s="21">
        <f t="shared" si="3"/>
        <v>0</v>
      </c>
      <c r="S15" s="22">
        <f t="shared" si="4"/>
        <v>0</v>
      </c>
      <c r="T15" s="21">
        <f t="shared" si="5"/>
        <v>0</v>
      </c>
      <c r="U15" s="23">
        <f t="shared" si="6"/>
        <v>0</v>
      </c>
      <c r="V15" s="19">
        <v>0</v>
      </c>
      <c r="W15" s="20">
        <v>0</v>
      </c>
    </row>
    <row r="16" spans="1:23" ht="12.75" customHeight="1">
      <c r="A16" s="24" t="s">
        <v>40</v>
      </c>
      <c r="B16" s="25">
        <f>SUM(B9:B15)</f>
        <v>111010000</v>
      </c>
      <c r="C16" s="25">
        <f>SUM(C9:C15)</f>
        <v>2000000</v>
      </c>
      <c r="D16" s="25"/>
      <c r="E16" s="25">
        <f t="shared" si="0"/>
        <v>113010000</v>
      </c>
      <c r="F16" s="26">
        <f aca="true" t="shared" si="7" ref="F16:O16">SUM(F9:F15)</f>
        <v>115010000</v>
      </c>
      <c r="G16" s="27">
        <f t="shared" si="7"/>
        <v>112300000</v>
      </c>
      <c r="H16" s="26">
        <f t="shared" si="7"/>
        <v>19988000</v>
      </c>
      <c r="I16" s="27">
        <f t="shared" si="7"/>
        <v>26379635</v>
      </c>
      <c r="J16" s="26">
        <f t="shared" si="7"/>
        <v>30156000</v>
      </c>
      <c r="K16" s="27">
        <f t="shared" si="7"/>
        <v>32538530</v>
      </c>
      <c r="L16" s="26">
        <f t="shared" si="7"/>
        <v>15235000</v>
      </c>
      <c r="M16" s="27">
        <f t="shared" si="7"/>
        <v>8939836</v>
      </c>
      <c r="N16" s="26">
        <f t="shared" si="7"/>
        <v>0</v>
      </c>
      <c r="O16" s="27">
        <f t="shared" si="7"/>
        <v>0</v>
      </c>
      <c r="P16" s="26">
        <f t="shared" si="1"/>
        <v>65379000</v>
      </c>
      <c r="Q16" s="27">
        <f t="shared" si="2"/>
        <v>67858001</v>
      </c>
      <c r="R16" s="28">
        <f t="shared" si="3"/>
        <v>-49.47937392227086</v>
      </c>
      <c r="S16" s="29">
        <f t="shared" si="4"/>
        <v>-72.52538452105858</v>
      </c>
      <c r="T16" s="28">
        <f>IF((SUM($E9:$E13)+$E15)=0,0,(P16/(SUM($E9:$E13)+$E15)*100))</f>
        <v>59.27379873073436</v>
      </c>
      <c r="U16" s="30">
        <f>IF((SUM($E9:$E13)+$E15)=0,0,(Q16/(SUM($E9:$E13)+$E15)*100))</f>
        <v>61.52130643699003</v>
      </c>
      <c r="V16" s="26">
        <f>SUM(V9:V15)</f>
        <v>2653000</v>
      </c>
      <c r="W16" s="27">
        <f>SUM(W9:W15)</f>
        <v>0</v>
      </c>
    </row>
    <row r="17" spans="1:23" ht="12.75" customHeight="1">
      <c r="A17" s="10" t="s">
        <v>41</v>
      </c>
      <c r="B17" s="31"/>
      <c r="C17" s="31"/>
      <c r="D17" s="31"/>
      <c r="E17" s="31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14"/>
      <c r="S17" s="15"/>
      <c r="T17" s="14"/>
      <c r="U17" s="16"/>
      <c r="V17" s="32"/>
      <c r="W17" s="33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 aca="true" t="shared" si="8" ref="E18:E24">$B18+$C18+$D18</f>
        <v>0</v>
      </c>
      <c r="F18" s="19">
        <v>0</v>
      </c>
      <c r="G18" s="20">
        <v>0</v>
      </c>
      <c r="H18" s="19"/>
      <c r="I18" s="20"/>
      <c r="J18" s="19"/>
      <c r="K18" s="20"/>
      <c r="L18" s="19"/>
      <c r="M18" s="20"/>
      <c r="N18" s="19"/>
      <c r="O18" s="20"/>
      <c r="P18" s="19">
        <f aca="true" t="shared" si="9" ref="P18:P24">$H18+$J18+$L18+$N18</f>
        <v>0</v>
      </c>
      <c r="Q18" s="20">
        <f aca="true" t="shared" si="10" ref="Q18:Q24">$I18+$K18+$M18+$O18</f>
        <v>0</v>
      </c>
      <c r="R18" s="21">
        <f aca="true" t="shared" si="11" ref="R18:R24">IF($J18=0,0,(($L18-$J18)/$J18)*100)</f>
        <v>0</v>
      </c>
      <c r="S18" s="22">
        <f aca="true" t="shared" si="12" ref="S18:S24">IF($K18=0,0,(($M18-$K18)/$K18)*100)</f>
        <v>0</v>
      </c>
      <c r="T18" s="21">
        <f aca="true" t="shared" si="13" ref="T18:T23">IF($E18=0,0,($P18/$E18)*100)</f>
        <v>0</v>
      </c>
      <c r="U18" s="23">
        <f aca="true" t="shared" si="14" ref="U18:U23">IF($E18=0,0,($Q18/$E18)*100)</f>
        <v>0</v>
      </c>
      <c r="V18" s="19">
        <v>0</v>
      </c>
      <c r="W18" s="20">
        <v>0</v>
      </c>
    </row>
    <row r="19" spans="1:23" ht="12.75" customHeight="1">
      <c r="A19" s="17" t="s">
        <v>43</v>
      </c>
      <c r="B19" s="18">
        <v>20000000</v>
      </c>
      <c r="C19" s="18">
        <v>-1595000</v>
      </c>
      <c r="D19" s="18"/>
      <c r="E19" s="18">
        <f t="shared" si="8"/>
        <v>18405000</v>
      </c>
      <c r="F19" s="19">
        <v>18405000</v>
      </c>
      <c r="G19" s="20">
        <v>0</v>
      </c>
      <c r="H19" s="19"/>
      <c r="I19" s="20"/>
      <c r="J19" s="19"/>
      <c r="K19" s="20"/>
      <c r="L19" s="19"/>
      <c r="M19" s="20"/>
      <c r="N19" s="19"/>
      <c r="O19" s="20"/>
      <c r="P19" s="19">
        <f t="shared" si="9"/>
        <v>0</v>
      </c>
      <c r="Q19" s="20">
        <f t="shared" si="10"/>
        <v>0</v>
      </c>
      <c r="R19" s="21">
        <f t="shared" si="11"/>
        <v>0</v>
      </c>
      <c r="S19" s="22">
        <f t="shared" si="12"/>
        <v>0</v>
      </c>
      <c r="T19" s="21">
        <f t="shared" si="13"/>
        <v>0</v>
      </c>
      <c r="U19" s="23">
        <f t="shared" si="14"/>
        <v>0</v>
      </c>
      <c r="V19" s="19">
        <v>0</v>
      </c>
      <c r="W19" s="20">
        <v>0</v>
      </c>
    </row>
    <row r="20" spans="1:23" ht="12.75" customHeight="1">
      <c r="A20" s="17" t="s">
        <v>44</v>
      </c>
      <c r="B20" s="18">
        <v>11559000</v>
      </c>
      <c r="C20" s="18">
        <v>0</v>
      </c>
      <c r="D20" s="18"/>
      <c r="E20" s="18">
        <f t="shared" si="8"/>
        <v>11559000</v>
      </c>
      <c r="F20" s="19">
        <v>11559000</v>
      </c>
      <c r="G20" s="20">
        <v>11559000</v>
      </c>
      <c r="H20" s="19">
        <v>5788000</v>
      </c>
      <c r="I20" s="20"/>
      <c r="J20" s="19"/>
      <c r="K20" s="20">
        <v>1952946</v>
      </c>
      <c r="L20" s="19"/>
      <c r="M20" s="20">
        <v>2316376</v>
      </c>
      <c r="N20" s="19"/>
      <c r="O20" s="20"/>
      <c r="P20" s="19">
        <f t="shared" si="9"/>
        <v>5788000</v>
      </c>
      <c r="Q20" s="20">
        <f t="shared" si="10"/>
        <v>4269322</v>
      </c>
      <c r="R20" s="21">
        <f t="shared" si="11"/>
        <v>0</v>
      </c>
      <c r="S20" s="22">
        <f t="shared" si="12"/>
        <v>18.60932150709748</v>
      </c>
      <c r="T20" s="21">
        <f t="shared" si="13"/>
        <v>50.07353577299074</v>
      </c>
      <c r="U20" s="23">
        <f t="shared" si="14"/>
        <v>36.935046284280645</v>
      </c>
      <c r="V20" s="19">
        <v>285000</v>
      </c>
      <c r="W20" s="20">
        <v>0</v>
      </c>
    </row>
    <row r="21" spans="1:23" ht="12.75" customHeight="1">
      <c r="A21" s="17" t="s">
        <v>45</v>
      </c>
      <c r="B21" s="18">
        <v>0</v>
      </c>
      <c r="C21" s="18">
        <v>0</v>
      </c>
      <c r="D21" s="18"/>
      <c r="E21" s="18">
        <f t="shared" si="8"/>
        <v>0</v>
      </c>
      <c r="F21" s="19">
        <v>0</v>
      </c>
      <c r="G21" s="20">
        <v>0</v>
      </c>
      <c r="H21" s="19"/>
      <c r="I21" s="20"/>
      <c r="J21" s="19"/>
      <c r="K21" s="20"/>
      <c r="L21" s="19"/>
      <c r="M21" s="20"/>
      <c r="N21" s="19"/>
      <c r="O21" s="20"/>
      <c r="P21" s="19">
        <f t="shared" si="9"/>
        <v>0</v>
      </c>
      <c r="Q21" s="20">
        <f t="shared" si="10"/>
        <v>0</v>
      </c>
      <c r="R21" s="21">
        <f t="shared" si="11"/>
        <v>0</v>
      </c>
      <c r="S21" s="22">
        <f t="shared" si="12"/>
        <v>0</v>
      </c>
      <c r="T21" s="21">
        <f t="shared" si="13"/>
        <v>0</v>
      </c>
      <c r="U21" s="23">
        <f t="shared" si="14"/>
        <v>0</v>
      </c>
      <c r="V21" s="19">
        <v>0</v>
      </c>
      <c r="W21" s="20">
        <v>0</v>
      </c>
    </row>
    <row r="22" spans="1:23" ht="12.75" customHeight="1">
      <c r="A22" s="17" t="s">
        <v>46</v>
      </c>
      <c r="B22" s="18">
        <v>0</v>
      </c>
      <c r="C22" s="18">
        <v>0</v>
      </c>
      <c r="D22" s="18"/>
      <c r="E22" s="18">
        <f t="shared" si="8"/>
        <v>0</v>
      </c>
      <c r="F22" s="19">
        <v>0</v>
      </c>
      <c r="G22" s="20">
        <v>0</v>
      </c>
      <c r="H22" s="19"/>
      <c r="I22" s="20"/>
      <c r="J22" s="19"/>
      <c r="K22" s="20"/>
      <c r="L22" s="19"/>
      <c r="M22" s="20"/>
      <c r="N22" s="19"/>
      <c r="O22" s="20"/>
      <c r="P22" s="19">
        <f t="shared" si="9"/>
        <v>0</v>
      </c>
      <c r="Q22" s="20">
        <f t="shared" si="10"/>
        <v>0</v>
      </c>
      <c r="R22" s="21">
        <f t="shared" si="11"/>
        <v>0</v>
      </c>
      <c r="S22" s="22">
        <f t="shared" si="12"/>
        <v>0</v>
      </c>
      <c r="T22" s="21">
        <f t="shared" si="13"/>
        <v>0</v>
      </c>
      <c r="U22" s="23">
        <f t="shared" si="14"/>
        <v>0</v>
      </c>
      <c r="V22" s="19">
        <v>0</v>
      </c>
      <c r="W22" s="20">
        <v>0</v>
      </c>
    </row>
    <row r="23" spans="1:23" ht="12.75" customHeight="1">
      <c r="A23" s="17" t="s">
        <v>47</v>
      </c>
      <c r="B23" s="18">
        <v>0</v>
      </c>
      <c r="C23" s="18">
        <v>0</v>
      </c>
      <c r="D23" s="18"/>
      <c r="E23" s="18">
        <f t="shared" si="8"/>
        <v>0</v>
      </c>
      <c r="F23" s="19">
        <v>0</v>
      </c>
      <c r="G23" s="20">
        <v>0</v>
      </c>
      <c r="H23" s="19"/>
      <c r="I23" s="20"/>
      <c r="J23" s="19"/>
      <c r="K23" s="20"/>
      <c r="L23" s="19"/>
      <c r="M23" s="20"/>
      <c r="N23" s="19"/>
      <c r="O23" s="20"/>
      <c r="P23" s="19">
        <f t="shared" si="9"/>
        <v>0</v>
      </c>
      <c r="Q23" s="20">
        <f t="shared" si="10"/>
        <v>0</v>
      </c>
      <c r="R23" s="21">
        <f t="shared" si="11"/>
        <v>0</v>
      </c>
      <c r="S23" s="22">
        <f t="shared" si="12"/>
        <v>0</v>
      </c>
      <c r="T23" s="21">
        <f t="shared" si="13"/>
        <v>0</v>
      </c>
      <c r="U23" s="23">
        <f t="shared" si="14"/>
        <v>0</v>
      </c>
      <c r="V23" s="19">
        <v>0</v>
      </c>
      <c r="W23" s="20"/>
    </row>
    <row r="24" spans="1:23" ht="12.75" customHeight="1">
      <c r="A24" s="24" t="s">
        <v>40</v>
      </c>
      <c r="B24" s="25">
        <f>SUM(B18:B23)</f>
        <v>31559000</v>
      </c>
      <c r="C24" s="25">
        <f>SUM(C18:C23)</f>
        <v>-1595000</v>
      </c>
      <c r="D24" s="25"/>
      <c r="E24" s="25">
        <f t="shared" si="8"/>
        <v>29964000</v>
      </c>
      <c r="F24" s="26">
        <f aca="true" t="shared" si="15" ref="F24:O24">SUM(F18:F23)</f>
        <v>29964000</v>
      </c>
      <c r="G24" s="27">
        <f t="shared" si="15"/>
        <v>11559000</v>
      </c>
      <c r="H24" s="26">
        <f t="shared" si="15"/>
        <v>5788000</v>
      </c>
      <c r="I24" s="27">
        <f t="shared" si="15"/>
        <v>0</v>
      </c>
      <c r="J24" s="26">
        <f t="shared" si="15"/>
        <v>0</v>
      </c>
      <c r="K24" s="27">
        <f t="shared" si="15"/>
        <v>1952946</v>
      </c>
      <c r="L24" s="26">
        <f t="shared" si="15"/>
        <v>0</v>
      </c>
      <c r="M24" s="27">
        <f t="shared" si="15"/>
        <v>2316376</v>
      </c>
      <c r="N24" s="26">
        <f t="shared" si="15"/>
        <v>0</v>
      </c>
      <c r="O24" s="27">
        <f t="shared" si="15"/>
        <v>0</v>
      </c>
      <c r="P24" s="26">
        <f t="shared" si="9"/>
        <v>5788000</v>
      </c>
      <c r="Q24" s="27">
        <f t="shared" si="10"/>
        <v>4269322</v>
      </c>
      <c r="R24" s="28">
        <f t="shared" si="11"/>
        <v>0</v>
      </c>
      <c r="S24" s="29">
        <f t="shared" si="12"/>
        <v>18.60932150709748</v>
      </c>
      <c r="T24" s="28">
        <f>IF(($E24-$E19-$E23)=0,0,($P24/($E24-$E19-$E23))*100)</f>
        <v>50.07353577299074</v>
      </c>
      <c r="U24" s="30">
        <f>IF(($E24-$E19-$E23)=0,0,($Q24/($E24-$E19-$E23))*100)</f>
        <v>36.935046284280645</v>
      </c>
      <c r="V24" s="26">
        <f>SUM(V18:V23)</f>
        <v>285000</v>
      </c>
      <c r="W24" s="27">
        <f>SUM(W18:W23)</f>
        <v>0</v>
      </c>
    </row>
    <row r="25" spans="1:23" ht="12.75" customHeight="1">
      <c r="A25" s="10" t="s">
        <v>48</v>
      </c>
      <c r="B25" s="31"/>
      <c r="C25" s="31"/>
      <c r="D25" s="31"/>
      <c r="E25" s="31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14"/>
      <c r="S25" s="15"/>
      <c r="T25" s="14"/>
      <c r="U25" s="16"/>
      <c r="V25" s="32"/>
      <c r="W25" s="33"/>
    </row>
    <row r="26" spans="1:23" ht="12.75" customHeight="1">
      <c r="A26" s="17" t="s">
        <v>49</v>
      </c>
      <c r="B26" s="18">
        <v>0</v>
      </c>
      <c r="C26" s="18">
        <v>0</v>
      </c>
      <c r="D26" s="18"/>
      <c r="E26" s="18">
        <f>$B26+$C26+$D26</f>
        <v>0</v>
      </c>
      <c r="F26" s="19">
        <v>0</v>
      </c>
      <c r="G26" s="20">
        <v>0</v>
      </c>
      <c r="H26" s="19"/>
      <c r="I26" s="20"/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IF($J26=0,0,(($L26-$J26)/$J26)*100)</f>
        <v>0</v>
      </c>
      <c r="S26" s="22">
        <f>IF($K26=0,0,(($M26-$K26)/$K26)*100)</f>
        <v>0</v>
      </c>
      <c r="T26" s="21">
        <f>IF($E26=0,0,($P26/$E26)*100)</f>
        <v>0</v>
      </c>
      <c r="U26" s="23">
        <f>IF($E26=0,0,($Q26/$E26)*100)</f>
        <v>0</v>
      </c>
      <c r="V26" s="19">
        <v>0</v>
      </c>
      <c r="W26" s="20"/>
    </row>
    <row r="27" spans="1:23" ht="12.75" customHeight="1">
      <c r="A27" s="17" t="s">
        <v>50</v>
      </c>
      <c r="B27" s="18">
        <v>0</v>
      </c>
      <c r="C27" s="18">
        <v>0</v>
      </c>
      <c r="D27" s="18"/>
      <c r="E27" s="18">
        <f>$B27+$C27+$D27</f>
        <v>0</v>
      </c>
      <c r="F27" s="19">
        <v>0</v>
      </c>
      <c r="G27" s="20">
        <v>0</v>
      </c>
      <c r="H27" s="19"/>
      <c r="I27" s="20"/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0</v>
      </c>
      <c r="R27" s="21">
        <f>IF($J27=0,0,(($L27-$J27)/$J27)*100)</f>
        <v>0</v>
      </c>
      <c r="S27" s="22">
        <f>IF($K27=0,0,(($M27-$K27)/$K27)*100)</f>
        <v>0</v>
      </c>
      <c r="T27" s="21">
        <f>IF($E27=0,0,($P27/$E27)*100)</f>
        <v>0</v>
      </c>
      <c r="U27" s="23">
        <f>IF($E27=0,0,($Q27/$E27)*100)</f>
        <v>0</v>
      </c>
      <c r="V27" s="19">
        <v>0</v>
      </c>
      <c r="W27" s="20"/>
    </row>
    <row r="28" spans="1:23" ht="12.75" customHeight="1">
      <c r="A28" s="17" t="s">
        <v>51</v>
      </c>
      <c r="B28" s="18">
        <v>230939000</v>
      </c>
      <c r="C28" s="18">
        <v>-66657000</v>
      </c>
      <c r="D28" s="18"/>
      <c r="E28" s="18">
        <f>$B28+$C28+$D28</f>
        <v>164282000</v>
      </c>
      <c r="F28" s="19">
        <v>194282000</v>
      </c>
      <c r="G28" s="20">
        <v>164282000</v>
      </c>
      <c r="H28" s="19">
        <v>536000</v>
      </c>
      <c r="I28" s="20">
        <v>21661619</v>
      </c>
      <c r="J28" s="19">
        <v>64531000</v>
      </c>
      <c r="K28" s="20">
        <v>39088904</v>
      </c>
      <c r="L28" s="19">
        <v>33288000</v>
      </c>
      <c r="M28" s="20">
        <v>46376732</v>
      </c>
      <c r="N28" s="19"/>
      <c r="O28" s="20"/>
      <c r="P28" s="19">
        <f>$H28+$J28+$L28+$N28</f>
        <v>98355000</v>
      </c>
      <c r="Q28" s="20">
        <f>$I28+$K28+$M28+$O28</f>
        <v>107127255</v>
      </c>
      <c r="R28" s="21">
        <f>IF($J28=0,0,(($L28-$J28)/$J28)*100)</f>
        <v>-48.4154902295021</v>
      </c>
      <c r="S28" s="22">
        <f>IF($K28=0,0,(($M28-$K28)/$K28)*100)</f>
        <v>18.644237249527386</v>
      </c>
      <c r="T28" s="21">
        <f>IF($E28=0,0,($P28/$E28)*100)</f>
        <v>59.86961444345699</v>
      </c>
      <c r="U28" s="23">
        <f>IF($E28=0,0,($Q28/$E28)*100)</f>
        <v>65.2093686465955</v>
      </c>
      <c r="V28" s="19">
        <v>0</v>
      </c>
      <c r="W28" s="20">
        <v>0</v>
      </c>
    </row>
    <row r="29" spans="1:23" ht="12.75" customHeight="1">
      <c r="A29" s="17" t="s">
        <v>52</v>
      </c>
      <c r="B29" s="18">
        <v>9888000</v>
      </c>
      <c r="C29" s="18">
        <v>0</v>
      </c>
      <c r="D29" s="18"/>
      <c r="E29" s="18">
        <f>$B29+$C29+$D29</f>
        <v>9888000</v>
      </c>
      <c r="F29" s="19">
        <v>9888000</v>
      </c>
      <c r="G29" s="20">
        <v>9888000</v>
      </c>
      <c r="H29" s="19">
        <v>1800000</v>
      </c>
      <c r="I29" s="20">
        <v>1765158</v>
      </c>
      <c r="J29" s="19">
        <v>2238000</v>
      </c>
      <c r="K29" s="20">
        <v>1308637</v>
      </c>
      <c r="L29" s="19">
        <v>1578000</v>
      </c>
      <c r="M29" s="20">
        <v>963683</v>
      </c>
      <c r="N29" s="19"/>
      <c r="O29" s="20"/>
      <c r="P29" s="19">
        <f>$H29+$J29+$L29+$N29</f>
        <v>5616000</v>
      </c>
      <c r="Q29" s="20">
        <f>$I29+$K29+$M29+$O29</f>
        <v>4037478</v>
      </c>
      <c r="R29" s="21">
        <f>IF($J29=0,0,(($L29-$J29)/$J29)*100)</f>
        <v>-29.49061662198391</v>
      </c>
      <c r="S29" s="22">
        <f>IF($K29=0,0,(($M29-$K29)/$K29)*100)</f>
        <v>-26.359792669777793</v>
      </c>
      <c r="T29" s="21">
        <f>IF($E29=0,0,($P29/$E29)*100)</f>
        <v>56.79611650485437</v>
      </c>
      <c r="U29" s="23">
        <f>IF($E29=0,0,($Q29/$E29)*100)</f>
        <v>40.83209951456311</v>
      </c>
      <c r="V29" s="19">
        <v>0</v>
      </c>
      <c r="W29" s="20">
        <v>0</v>
      </c>
    </row>
    <row r="30" spans="1:23" ht="12.75" customHeight="1">
      <c r="A30" s="24" t="s">
        <v>40</v>
      </c>
      <c r="B30" s="25">
        <f>SUM(B26:B29)</f>
        <v>240827000</v>
      </c>
      <c r="C30" s="25">
        <f>SUM(C26:C29)</f>
        <v>-66657000</v>
      </c>
      <c r="D30" s="25"/>
      <c r="E30" s="25">
        <f>$B30+$C30+$D30</f>
        <v>174170000</v>
      </c>
      <c r="F30" s="26">
        <f aca="true" t="shared" si="16" ref="F30:O30">SUM(F26:F29)</f>
        <v>204170000</v>
      </c>
      <c r="G30" s="27">
        <f t="shared" si="16"/>
        <v>174170000</v>
      </c>
      <c r="H30" s="26">
        <f t="shared" si="16"/>
        <v>2336000</v>
      </c>
      <c r="I30" s="27">
        <f t="shared" si="16"/>
        <v>23426777</v>
      </c>
      <c r="J30" s="26">
        <f t="shared" si="16"/>
        <v>66769000</v>
      </c>
      <c r="K30" s="27">
        <f t="shared" si="16"/>
        <v>40397541</v>
      </c>
      <c r="L30" s="26">
        <f t="shared" si="16"/>
        <v>34866000</v>
      </c>
      <c r="M30" s="27">
        <f t="shared" si="16"/>
        <v>47340415</v>
      </c>
      <c r="N30" s="26">
        <f t="shared" si="16"/>
        <v>0</v>
      </c>
      <c r="O30" s="27">
        <f t="shared" si="16"/>
        <v>0</v>
      </c>
      <c r="P30" s="26">
        <f>$H30+$J30+$L30+$N30</f>
        <v>103971000</v>
      </c>
      <c r="Q30" s="27">
        <f>$I30+$K30+$M30+$O30</f>
        <v>111164733</v>
      </c>
      <c r="R30" s="28">
        <f>IF($J30=0,0,(($L30-$J30)/$J30)*100)</f>
        <v>-47.781155925654126</v>
      </c>
      <c r="S30" s="29">
        <f>IF($K30=0,0,(($M30-$K30)/$K30)*100)</f>
        <v>17.186377755022267</v>
      </c>
      <c r="T30" s="28">
        <f>IF($E30=0,0,($P30/$E30)*100)</f>
        <v>59.69512545214446</v>
      </c>
      <c r="U30" s="30">
        <f>IF($E30=0,0,($Q30/$E30)*100)</f>
        <v>63.82541941781018</v>
      </c>
      <c r="V30" s="26">
        <f>SUM(V26:V29)</f>
        <v>0</v>
      </c>
      <c r="W30" s="27">
        <f>SUM(W26:W29)</f>
        <v>0</v>
      </c>
    </row>
    <row r="31" spans="1:23" ht="12.75" customHeight="1">
      <c r="A31" s="10" t="s">
        <v>53</v>
      </c>
      <c r="B31" s="31"/>
      <c r="C31" s="31"/>
      <c r="D31" s="31"/>
      <c r="E31" s="31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14"/>
      <c r="S31" s="15"/>
      <c r="T31" s="14"/>
      <c r="U31" s="16"/>
      <c r="V31" s="32"/>
      <c r="W31" s="33"/>
    </row>
    <row r="32" spans="1:23" ht="12.75" customHeight="1">
      <c r="A32" s="17" t="s">
        <v>54</v>
      </c>
      <c r="B32" s="18">
        <v>41133000</v>
      </c>
      <c r="C32" s="18">
        <v>0</v>
      </c>
      <c r="D32" s="18"/>
      <c r="E32" s="18">
        <f>$B32+$C32+$D32</f>
        <v>41133000</v>
      </c>
      <c r="F32" s="19">
        <v>41133000</v>
      </c>
      <c r="G32" s="20">
        <v>41133000</v>
      </c>
      <c r="H32" s="19">
        <v>8720000</v>
      </c>
      <c r="I32" s="20">
        <v>17944094</v>
      </c>
      <c r="J32" s="19">
        <v>13047000</v>
      </c>
      <c r="K32" s="20">
        <v>13210231</v>
      </c>
      <c r="L32" s="19">
        <v>10887000</v>
      </c>
      <c r="M32" s="20">
        <v>10162462</v>
      </c>
      <c r="N32" s="19"/>
      <c r="O32" s="20"/>
      <c r="P32" s="19">
        <f>$H32+$J32+$L32+$N32</f>
        <v>32654000</v>
      </c>
      <c r="Q32" s="20">
        <f>$I32+$K32+$M32+$O32</f>
        <v>41316787</v>
      </c>
      <c r="R32" s="21">
        <f>IF($J32=0,0,(($L32-$J32)/$J32)*100)</f>
        <v>-16.555530006898138</v>
      </c>
      <c r="S32" s="22">
        <f>IF($K32=0,0,(($M32-$K32)/$K32)*100)</f>
        <v>-23.071277103329987</v>
      </c>
      <c r="T32" s="21">
        <f>IF($E32=0,0,($P32/$E32)*100)</f>
        <v>79.38638076483602</v>
      </c>
      <c r="U32" s="23">
        <f>IF($E32=0,0,($Q32/$E32)*100)</f>
        <v>100.4468115624924</v>
      </c>
      <c r="V32" s="19">
        <v>597000</v>
      </c>
      <c r="W32" s="20">
        <v>0</v>
      </c>
    </row>
    <row r="33" spans="1:23" ht="12.75" customHeight="1">
      <c r="A33" s="24" t="s">
        <v>40</v>
      </c>
      <c r="B33" s="25">
        <f>B32</f>
        <v>41133000</v>
      </c>
      <c r="C33" s="25">
        <f>C32</f>
        <v>0</v>
      </c>
      <c r="D33" s="25"/>
      <c r="E33" s="25">
        <f>$B33+$C33+$D33</f>
        <v>41133000</v>
      </c>
      <c r="F33" s="26">
        <f aca="true" t="shared" si="17" ref="F33:O33">F32</f>
        <v>41133000</v>
      </c>
      <c r="G33" s="27">
        <f t="shared" si="17"/>
        <v>41133000</v>
      </c>
      <c r="H33" s="26">
        <f t="shared" si="17"/>
        <v>8720000</v>
      </c>
      <c r="I33" s="27">
        <f t="shared" si="17"/>
        <v>17944094</v>
      </c>
      <c r="J33" s="26">
        <f t="shared" si="17"/>
        <v>13047000</v>
      </c>
      <c r="K33" s="27">
        <f t="shared" si="17"/>
        <v>13210231</v>
      </c>
      <c r="L33" s="26">
        <f t="shared" si="17"/>
        <v>10887000</v>
      </c>
      <c r="M33" s="27">
        <f t="shared" si="17"/>
        <v>10162462</v>
      </c>
      <c r="N33" s="26">
        <f t="shared" si="17"/>
        <v>0</v>
      </c>
      <c r="O33" s="27">
        <f t="shared" si="17"/>
        <v>0</v>
      </c>
      <c r="P33" s="26">
        <f>$H33+$J33+$L33+$N33</f>
        <v>32654000</v>
      </c>
      <c r="Q33" s="27">
        <f>$I33+$K33+$M33+$O33</f>
        <v>41316787</v>
      </c>
      <c r="R33" s="28">
        <f>IF($J33=0,0,(($L33-$J33)/$J33)*100)</f>
        <v>-16.555530006898138</v>
      </c>
      <c r="S33" s="29">
        <f>IF($K33=0,0,(($M33-$K33)/$K33)*100)</f>
        <v>-23.071277103329987</v>
      </c>
      <c r="T33" s="28">
        <f>IF($E33=0,0,($P33/$E33)*100)</f>
        <v>79.38638076483602</v>
      </c>
      <c r="U33" s="30">
        <f>IF($E33=0,0,($Q33/$E33)*100)</f>
        <v>100.4468115624924</v>
      </c>
      <c r="V33" s="26">
        <f>V32</f>
        <v>597000</v>
      </c>
      <c r="W33" s="27">
        <f>W32</f>
        <v>0</v>
      </c>
    </row>
    <row r="34" spans="1:23" ht="12.75" customHeight="1">
      <c r="A34" s="10" t="s">
        <v>55</v>
      </c>
      <c r="B34" s="31"/>
      <c r="C34" s="31"/>
      <c r="D34" s="31"/>
      <c r="E34" s="31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14"/>
      <c r="S34" s="15"/>
      <c r="T34" s="14"/>
      <c r="U34" s="16"/>
      <c r="V34" s="32"/>
      <c r="W34" s="33"/>
    </row>
    <row r="35" spans="1:23" ht="12.75" customHeight="1">
      <c r="A35" s="17" t="s">
        <v>56</v>
      </c>
      <c r="B35" s="18">
        <v>100534000</v>
      </c>
      <c r="C35" s="18">
        <v>-26809000</v>
      </c>
      <c r="D35" s="18"/>
      <c r="E35" s="18">
        <f aca="true" t="shared" si="18" ref="E35:E40">$B35+$C35+$D35</f>
        <v>73725000</v>
      </c>
      <c r="F35" s="19">
        <v>73725000</v>
      </c>
      <c r="G35" s="20">
        <v>73725000</v>
      </c>
      <c r="H35" s="19">
        <v>3514000</v>
      </c>
      <c r="I35" s="20">
        <v>12860347</v>
      </c>
      <c r="J35" s="19">
        <v>16867000</v>
      </c>
      <c r="K35" s="20">
        <v>7247940</v>
      </c>
      <c r="L35" s="19">
        <v>10304000</v>
      </c>
      <c r="M35" s="20">
        <v>10259771</v>
      </c>
      <c r="N35" s="19"/>
      <c r="O35" s="20"/>
      <c r="P35" s="19">
        <f aca="true" t="shared" si="19" ref="P35:P40">$H35+$J35+$L35+$N35</f>
        <v>30685000</v>
      </c>
      <c r="Q35" s="20">
        <f aca="true" t="shared" si="20" ref="Q35:Q40">$I35+$K35+$M35+$O35</f>
        <v>30368058</v>
      </c>
      <c r="R35" s="21">
        <f aca="true" t="shared" si="21" ref="R35:R40">IF($J35=0,0,(($L35-$J35)/$J35)*100)</f>
        <v>-38.91029821545029</v>
      </c>
      <c r="S35" s="22">
        <f aca="true" t="shared" si="22" ref="S35:S40">IF($K35=0,0,(($M35-$K35)/$K35)*100)</f>
        <v>41.55430370560463</v>
      </c>
      <c r="T35" s="21">
        <f>IF($E35=0,0,($P35/$E35)*100)</f>
        <v>41.62088843675822</v>
      </c>
      <c r="U35" s="23">
        <f>IF($E35=0,0,($Q35/$E35)*100)</f>
        <v>41.19099084435402</v>
      </c>
      <c r="V35" s="19">
        <v>10880000</v>
      </c>
      <c r="W35" s="20">
        <v>0</v>
      </c>
    </row>
    <row r="36" spans="1:23" ht="12.75" customHeight="1">
      <c r="A36" s="17" t="s">
        <v>57</v>
      </c>
      <c r="B36" s="18">
        <v>334440000</v>
      </c>
      <c r="C36" s="18">
        <v>-111425000</v>
      </c>
      <c r="D36" s="18"/>
      <c r="E36" s="18">
        <f t="shared" si="18"/>
        <v>223015000</v>
      </c>
      <c r="F36" s="19">
        <v>223015000</v>
      </c>
      <c r="G36" s="20">
        <v>0</v>
      </c>
      <c r="H36" s="19"/>
      <c r="I36" s="20"/>
      <c r="J36" s="19"/>
      <c r="K36" s="20"/>
      <c r="L36" s="19"/>
      <c r="M36" s="20"/>
      <c r="N36" s="19"/>
      <c r="O36" s="20"/>
      <c r="P36" s="19">
        <f t="shared" si="19"/>
        <v>0</v>
      </c>
      <c r="Q36" s="20">
        <f t="shared" si="20"/>
        <v>0</v>
      </c>
      <c r="R36" s="21">
        <f t="shared" si="21"/>
        <v>0</v>
      </c>
      <c r="S36" s="22">
        <f t="shared" si="22"/>
        <v>0</v>
      </c>
      <c r="T36" s="21">
        <f>IF($E36=0,0,($P36/$E36)*100)</f>
        <v>0</v>
      </c>
      <c r="U36" s="23">
        <f>IF($E36=0,0,($Q36/$E36)*100)</f>
        <v>0</v>
      </c>
      <c r="V36" s="19">
        <v>0</v>
      </c>
      <c r="W36" s="20">
        <v>0</v>
      </c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8"/>
        <v>0</v>
      </c>
      <c r="F37" s="19">
        <v>0</v>
      </c>
      <c r="G37" s="20">
        <v>0</v>
      </c>
      <c r="H37" s="19"/>
      <c r="I37" s="20"/>
      <c r="J37" s="19"/>
      <c r="K37" s="20"/>
      <c r="L37" s="19"/>
      <c r="M37" s="20"/>
      <c r="N37" s="19"/>
      <c r="O37" s="20"/>
      <c r="P37" s="19">
        <f t="shared" si="19"/>
        <v>0</v>
      </c>
      <c r="Q37" s="20">
        <f t="shared" si="20"/>
        <v>0</v>
      </c>
      <c r="R37" s="21">
        <f t="shared" si="21"/>
        <v>0</v>
      </c>
      <c r="S37" s="22">
        <f t="shared" si="22"/>
        <v>0</v>
      </c>
      <c r="T37" s="21">
        <f>IF($E37=0,0,($P37/$E37)*100)</f>
        <v>0</v>
      </c>
      <c r="U37" s="23">
        <f>IF($E37=0,0,($Q37/$E37)*100)</f>
        <v>0</v>
      </c>
      <c r="V37" s="19">
        <v>0</v>
      </c>
      <c r="W37" s="20"/>
    </row>
    <row r="38" spans="1:23" ht="12.75" customHeight="1">
      <c r="A38" s="17" t="s">
        <v>59</v>
      </c>
      <c r="B38" s="18">
        <v>22000000</v>
      </c>
      <c r="C38" s="18">
        <v>3795000</v>
      </c>
      <c r="D38" s="18"/>
      <c r="E38" s="18">
        <f t="shared" si="18"/>
        <v>25795000</v>
      </c>
      <c r="F38" s="19">
        <v>25795000</v>
      </c>
      <c r="G38" s="20">
        <v>25795000</v>
      </c>
      <c r="H38" s="19"/>
      <c r="I38" s="20">
        <v>1200674</v>
      </c>
      <c r="J38" s="19">
        <v>2858000</v>
      </c>
      <c r="K38" s="20">
        <v>1584262</v>
      </c>
      <c r="L38" s="19">
        <v>4541000</v>
      </c>
      <c r="M38" s="20">
        <v>1192675</v>
      </c>
      <c r="N38" s="19"/>
      <c r="O38" s="20"/>
      <c r="P38" s="19">
        <f t="shared" si="19"/>
        <v>7399000</v>
      </c>
      <c r="Q38" s="20">
        <f t="shared" si="20"/>
        <v>3977611</v>
      </c>
      <c r="R38" s="21">
        <f t="shared" si="21"/>
        <v>58.887333799860045</v>
      </c>
      <c r="S38" s="22">
        <f t="shared" si="22"/>
        <v>-24.71731317168499</v>
      </c>
      <c r="T38" s="21">
        <f>IF($E38=0,0,($P38/$E38)*100)</f>
        <v>28.683853459972863</v>
      </c>
      <c r="U38" s="23">
        <f>IF($E38=0,0,($Q38/$E38)*100)</f>
        <v>15.420085287846483</v>
      </c>
      <c r="V38" s="19">
        <v>180000</v>
      </c>
      <c r="W38" s="20">
        <v>0</v>
      </c>
    </row>
    <row r="39" spans="1:23" ht="12.75" customHeight="1">
      <c r="A39" s="17" t="s">
        <v>60</v>
      </c>
      <c r="B39" s="18">
        <v>0</v>
      </c>
      <c r="C39" s="18">
        <v>0</v>
      </c>
      <c r="D39" s="18"/>
      <c r="E39" s="18">
        <f t="shared" si="18"/>
        <v>0</v>
      </c>
      <c r="F39" s="19">
        <v>0</v>
      </c>
      <c r="G39" s="20">
        <v>0</v>
      </c>
      <c r="H39" s="19"/>
      <c r="I39" s="20"/>
      <c r="J39" s="19"/>
      <c r="K39" s="20"/>
      <c r="L39" s="19"/>
      <c r="M39" s="20"/>
      <c r="N39" s="19"/>
      <c r="O39" s="20"/>
      <c r="P39" s="19">
        <f t="shared" si="19"/>
        <v>0</v>
      </c>
      <c r="Q39" s="20">
        <f t="shared" si="20"/>
        <v>0</v>
      </c>
      <c r="R39" s="21">
        <f t="shared" si="21"/>
        <v>0</v>
      </c>
      <c r="S39" s="22">
        <f t="shared" si="22"/>
        <v>0</v>
      </c>
      <c r="T39" s="21">
        <f>IF($E39=0,0,($P39/$E39)*100)</f>
        <v>0</v>
      </c>
      <c r="U39" s="23">
        <f>IF($E39=0,0,($Q39/$E39)*100)</f>
        <v>0</v>
      </c>
      <c r="V39" s="19">
        <v>0</v>
      </c>
      <c r="W39" s="20"/>
    </row>
    <row r="40" spans="1:23" ht="12.75" customHeight="1">
      <c r="A40" s="24" t="s">
        <v>40</v>
      </c>
      <c r="B40" s="25">
        <f>SUM(B35:B39)</f>
        <v>456974000</v>
      </c>
      <c r="C40" s="25">
        <f>SUM(C35:C39)</f>
        <v>-134439000</v>
      </c>
      <c r="D40" s="25"/>
      <c r="E40" s="25">
        <f t="shared" si="18"/>
        <v>322535000</v>
      </c>
      <c r="F40" s="26">
        <f aca="true" t="shared" si="23" ref="F40:O40">SUM(F35:F39)</f>
        <v>322535000</v>
      </c>
      <c r="G40" s="27">
        <f t="shared" si="23"/>
        <v>99520000</v>
      </c>
      <c r="H40" s="26">
        <f t="shared" si="23"/>
        <v>3514000</v>
      </c>
      <c r="I40" s="27">
        <f t="shared" si="23"/>
        <v>14061021</v>
      </c>
      <c r="J40" s="26">
        <f t="shared" si="23"/>
        <v>19725000</v>
      </c>
      <c r="K40" s="27">
        <f t="shared" si="23"/>
        <v>8832202</v>
      </c>
      <c r="L40" s="26">
        <f t="shared" si="23"/>
        <v>14845000</v>
      </c>
      <c r="M40" s="27">
        <f t="shared" si="23"/>
        <v>11452446</v>
      </c>
      <c r="N40" s="26">
        <f t="shared" si="23"/>
        <v>0</v>
      </c>
      <c r="O40" s="27">
        <f t="shared" si="23"/>
        <v>0</v>
      </c>
      <c r="P40" s="26">
        <f t="shared" si="19"/>
        <v>38084000</v>
      </c>
      <c r="Q40" s="27">
        <f t="shared" si="20"/>
        <v>34345669</v>
      </c>
      <c r="R40" s="28">
        <f t="shared" si="21"/>
        <v>-24.74017743979721</v>
      </c>
      <c r="S40" s="29">
        <f t="shared" si="22"/>
        <v>29.666939229877215</v>
      </c>
      <c r="T40" s="28">
        <f>IF((+$E35+$E38)=0,0,(P40/(+$E35+$E38))*100)</f>
        <v>38.26768488745981</v>
      </c>
      <c r="U40" s="30">
        <f>IF((+$E35+$E38)=0,0,(Q40/(+$E35+$E38))*100)</f>
        <v>34.51132335209003</v>
      </c>
      <c r="V40" s="26">
        <f>SUM(V35:V39)</f>
        <v>11060000</v>
      </c>
      <c r="W40" s="27">
        <f>SUM(W35:W39)</f>
        <v>0</v>
      </c>
    </row>
    <row r="41" spans="1:23" ht="12.75" customHeight="1">
      <c r="A41" s="10" t="s">
        <v>61</v>
      </c>
      <c r="B41" s="31"/>
      <c r="C41" s="31"/>
      <c r="D41" s="31"/>
      <c r="E41" s="31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14"/>
      <c r="S41" s="15"/>
      <c r="T41" s="14"/>
      <c r="U41" s="16"/>
      <c r="V41" s="32"/>
      <c r="W41" s="33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aca="true" t="shared" si="24" ref="E42:E53">$B42+$C42+$D42</f>
        <v>0</v>
      </c>
      <c r="F42" s="19">
        <v>0</v>
      </c>
      <c r="G42" s="20">
        <v>0</v>
      </c>
      <c r="H42" s="19"/>
      <c r="I42" s="20"/>
      <c r="J42" s="19"/>
      <c r="K42" s="20"/>
      <c r="L42" s="19"/>
      <c r="M42" s="20"/>
      <c r="N42" s="19"/>
      <c r="O42" s="20"/>
      <c r="P42" s="19">
        <f aca="true" t="shared" si="25" ref="P42:P53">$H42+$J42+$L42+$N42</f>
        <v>0</v>
      </c>
      <c r="Q42" s="20">
        <f aca="true" t="shared" si="26" ref="Q42:Q53">$I42+$K42+$M42+$O42</f>
        <v>0</v>
      </c>
      <c r="R42" s="21">
        <f aca="true" t="shared" si="27" ref="R42:R53">IF($J42=0,0,(($L42-$J42)/$J42)*100)</f>
        <v>0</v>
      </c>
      <c r="S42" s="22">
        <f aca="true" t="shared" si="28" ref="S42:S53">IF($K42=0,0,(($M42-$K42)/$K42)*100)</f>
        <v>0</v>
      </c>
      <c r="T42" s="21">
        <f aca="true" t="shared" si="29" ref="T42:T52">IF($E42=0,0,($P42/$E42)*100)</f>
        <v>0</v>
      </c>
      <c r="U42" s="23">
        <f aca="true" t="shared" si="30" ref="U42:U52">IF($E42=0,0,($Q42/$E42)*100)</f>
        <v>0</v>
      </c>
      <c r="V42" s="19">
        <v>0</v>
      </c>
      <c r="W42" s="20"/>
    </row>
    <row r="43" spans="1:23" ht="12.75" customHeight="1">
      <c r="A43" s="17" t="s">
        <v>63</v>
      </c>
      <c r="B43" s="18">
        <v>170728000</v>
      </c>
      <c r="C43" s="18">
        <v>20000000</v>
      </c>
      <c r="D43" s="18"/>
      <c r="E43" s="18">
        <f t="shared" si="24"/>
        <v>190728000</v>
      </c>
      <c r="F43" s="19">
        <v>190728000</v>
      </c>
      <c r="G43" s="20">
        <v>190728000</v>
      </c>
      <c r="H43" s="19">
        <v>8857000</v>
      </c>
      <c r="I43" s="20">
        <v>-134171716</v>
      </c>
      <c r="J43" s="19">
        <v>13815000</v>
      </c>
      <c r="K43" s="20">
        <v>16949648</v>
      </c>
      <c r="L43" s="19">
        <v>45932000</v>
      </c>
      <c r="M43" s="20"/>
      <c r="N43" s="19"/>
      <c r="O43" s="20"/>
      <c r="P43" s="19">
        <f t="shared" si="25"/>
        <v>68604000</v>
      </c>
      <c r="Q43" s="20">
        <f t="shared" si="26"/>
        <v>-117222068</v>
      </c>
      <c r="R43" s="21">
        <f t="shared" si="27"/>
        <v>232.47918928700688</v>
      </c>
      <c r="S43" s="22">
        <f t="shared" si="28"/>
        <v>-100</v>
      </c>
      <c r="T43" s="21">
        <f t="shared" si="29"/>
        <v>35.969548257203975</v>
      </c>
      <c r="U43" s="23">
        <f t="shared" si="30"/>
        <v>-61.46033513694895</v>
      </c>
      <c r="V43" s="19">
        <v>0</v>
      </c>
      <c r="W43" s="20">
        <v>0</v>
      </c>
    </row>
    <row r="44" spans="1:23" ht="12.75" customHeight="1">
      <c r="A44" s="17" t="s">
        <v>64</v>
      </c>
      <c r="B44" s="18">
        <v>251375000</v>
      </c>
      <c r="C44" s="18">
        <v>22721000</v>
      </c>
      <c r="D44" s="18"/>
      <c r="E44" s="18">
        <f t="shared" si="24"/>
        <v>274096000</v>
      </c>
      <c r="F44" s="19">
        <v>274096000</v>
      </c>
      <c r="G44" s="20">
        <v>0</v>
      </c>
      <c r="H44" s="19"/>
      <c r="I44" s="20"/>
      <c r="J44" s="19"/>
      <c r="K44" s="20"/>
      <c r="L44" s="19"/>
      <c r="M44" s="20"/>
      <c r="N44" s="19"/>
      <c r="O44" s="20"/>
      <c r="P44" s="19">
        <f t="shared" si="25"/>
        <v>0</v>
      </c>
      <c r="Q44" s="20">
        <f t="shared" si="26"/>
        <v>0</v>
      </c>
      <c r="R44" s="21">
        <f t="shared" si="27"/>
        <v>0</v>
      </c>
      <c r="S44" s="22">
        <f t="shared" si="28"/>
        <v>0</v>
      </c>
      <c r="T44" s="21">
        <f t="shared" si="29"/>
        <v>0</v>
      </c>
      <c r="U44" s="23">
        <f t="shared" si="30"/>
        <v>0</v>
      </c>
      <c r="V44" s="19">
        <v>0</v>
      </c>
      <c r="W44" s="20">
        <v>0</v>
      </c>
    </row>
    <row r="45" spans="1:23" ht="12.75" customHeight="1">
      <c r="A45" s="17" t="s">
        <v>65</v>
      </c>
      <c r="B45" s="18">
        <v>0</v>
      </c>
      <c r="C45" s="18">
        <v>0</v>
      </c>
      <c r="D45" s="18"/>
      <c r="E45" s="18">
        <f t="shared" si="24"/>
        <v>0</v>
      </c>
      <c r="F45" s="19">
        <v>0</v>
      </c>
      <c r="G45" s="20">
        <v>0</v>
      </c>
      <c r="H45" s="19"/>
      <c r="I45" s="20"/>
      <c r="J45" s="19"/>
      <c r="K45" s="20"/>
      <c r="L45" s="19"/>
      <c r="M45" s="20"/>
      <c r="N45" s="19"/>
      <c r="O45" s="20"/>
      <c r="P45" s="19">
        <f t="shared" si="25"/>
        <v>0</v>
      </c>
      <c r="Q45" s="20">
        <f t="shared" si="26"/>
        <v>0</v>
      </c>
      <c r="R45" s="21">
        <f t="shared" si="27"/>
        <v>0</v>
      </c>
      <c r="S45" s="22">
        <f t="shared" si="28"/>
        <v>0</v>
      </c>
      <c r="T45" s="21">
        <f t="shared" si="29"/>
        <v>0</v>
      </c>
      <c r="U45" s="23">
        <f t="shared" si="30"/>
        <v>0</v>
      </c>
      <c r="V45" s="19">
        <v>0</v>
      </c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4"/>
        <v>0</v>
      </c>
      <c r="F46" s="19">
        <v>0</v>
      </c>
      <c r="G46" s="20">
        <v>0</v>
      </c>
      <c r="H46" s="19"/>
      <c r="I46" s="20"/>
      <c r="J46" s="19"/>
      <c r="K46" s="20"/>
      <c r="L46" s="19"/>
      <c r="M46" s="20"/>
      <c r="N46" s="19"/>
      <c r="O46" s="20"/>
      <c r="P46" s="19">
        <f t="shared" si="25"/>
        <v>0</v>
      </c>
      <c r="Q46" s="20">
        <f t="shared" si="26"/>
        <v>0</v>
      </c>
      <c r="R46" s="21">
        <f t="shared" si="27"/>
        <v>0</v>
      </c>
      <c r="S46" s="22">
        <f t="shared" si="28"/>
        <v>0</v>
      </c>
      <c r="T46" s="21">
        <f t="shared" si="29"/>
        <v>0</v>
      </c>
      <c r="U46" s="23">
        <f t="shared" si="30"/>
        <v>0</v>
      </c>
      <c r="V46" s="19">
        <v>0</v>
      </c>
      <c r="W46" s="20"/>
    </row>
    <row r="47" spans="1:23" ht="12.75" customHeight="1" hidden="1">
      <c r="A47" s="17" t="s">
        <v>67</v>
      </c>
      <c r="B47" s="18">
        <v>0</v>
      </c>
      <c r="C47" s="18">
        <v>0</v>
      </c>
      <c r="D47" s="18"/>
      <c r="E47" s="18">
        <f t="shared" si="24"/>
        <v>0</v>
      </c>
      <c r="F47" s="19">
        <v>0</v>
      </c>
      <c r="G47" s="20">
        <v>0</v>
      </c>
      <c r="H47" s="19"/>
      <c r="I47" s="20"/>
      <c r="J47" s="19"/>
      <c r="K47" s="20"/>
      <c r="L47" s="19"/>
      <c r="M47" s="20"/>
      <c r="N47" s="19"/>
      <c r="O47" s="20"/>
      <c r="P47" s="19">
        <f t="shared" si="25"/>
        <v>0</v>
      </c>
      <c r="Q47" s="20">
        <f t="shared" si="26"/>
        <v>0</v>
      </c>
      <c r="R47" s="21">
        <f t="shared" si="27"/>
        <v>0</v>
      </c>
      <c r="S47" s="22">
        <f t="shared" si="28"/>
        <v>0</v>
      </c>
      <c r="T47" s="21">
        <f t="shared" si="29"/>
        <v>0</v>
      </c>
      <c r="U47" s="23">
        <f t="shared" si="30"/>
        <v>0</v>
      </c>
      <c r="V47" s="19">
        <v>0</v>
      </c>
      <c r="W47" s="20"/>
    </row>
    <row r="48" spans="1:23" ht="12.75" customHeight="1">
      <c r="A48" s="17" t="s">
        <v>68</v>
      </c>
      <c r="B48" s="18">
        <v>0</v>
      </c>
      <c r="C48" s="18">
        <v>0</v>
      </c>
      <c r="D48" s="18"/>
      <c r="E48" s="18">
        <f t="shared" si="24"/>
        <v>0</v>
      </c>
      <c r="F48" s="19">
        <v>0</v>
      </c>
      <c r="G48" s="20">
        <v>0</v>
      </c>
      <c r="H48" s="19"/>
      <c r="I48" s="20"/>
      <c r="J48" s="19"/>
      <c r="K48" s="20"/>
      <c r="L48" s="19"/>
      <c r="M48" s="20"/>
      <c r="N48" s="19"/>
      <c r="O48" s="20"/>
      <c r="P48" s="19">
        <f t="shared" si="25"/>
        <v>0</v>
      </c>
      <c r="Q48" s="20">
        <f t="shared" si="26"/>
        <v>0</v>
      </c>
      <c r="R48" s="21">
        <f t="shared" si="27"/>
        <v>0</v>
      </c>
      <c r="S48" s="22">
        <f t="shared" si="28"/>
        <v>0</v>
      </c>
      <c r="T48" s="21">
        <f t="shared" si="29"/>
        <v>0</v>
      </c>
      <c r="U48" s="23">
        <f t="shared" si="30"/>
        <v>0</v>
      </c>
      <c r="V48" s="19">
        <v>0</v>
      </c>
      <c r="W48" s="20"/>
    </row>
    <row r="49" spans="1:23" ht="12.75" customHeight="1">
      <c r="A49" s="17" t="s">
        <v>69</v>
      </c>
      <c r="B49" s="18">
        <v>0</v>
      </c>
      <c r="C49" s="18">
        <v>0</v>
      </c>
      <c r="D49" s="18"/>
      <c r="E49" s="18">
        <f t="shared" si="24"/>
        <v>0</v>
      </c>
      <c r="F49" s="19">
        <v>0</v>
      </c>
      <c r="G49" s="20">
        <v>0</v>
      </c>
      <c r="H49" s="19"/>
      <c r="I49" s="20"/>
      <c r="J49" s="19"/>
      <c r="K49" s="20"/>
      <c r="L49" s="19"/>
      <c r="M49" s="20"/>
      <c r="N49" s="19"/>
      <c r="O49" s="20"/>
      <c r="P49" s="19">
        <f t="shared" si="25"/>
        <v>0</v>
      </c>
      <c r="Q49" s="20">
        <f t="shared" si="26"/>
        <v>0</v>
      </c>
      <c r="R49" s="21">
        <f t="shared" si="27"/>
        <v>0</v>
      </c>
      <c r="S49" s="22">
        <f t="shared" si="28"/>
        <v>0</v>
      </c>
      <c r="T49" s="21">
        <f t="shared" si="29"/>
        <v>0</v>
      </c>
      <c r="U49" s="23">
        <f t="shared" si="30"/>
        <v>0</v>
      </c>
      <c r="V49" s="19">
        <v>0</v>
      </c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4"/>
        <v>0</v>
      </c>
      <c r="F50" s="19">
        <v>0</v>
      </c>
      <c r="G50" s="20">
        <v>0</v>
      </c>
      <c r="H50" s="19"/>
      <c r="I50" s="20"/>
      <c r="J50" s="19"/>
      <c r="K50" s="20"/>
      <c r="L50" s="19"/>
      <c r="M50" s="20"/>
      <c r="N50" s="19"/>
      <c r="O50" s="20"/>
      <c r="P50" s="19">
        <f t="shared" si="25"/>
        <v>0</v>
      </c>
      <c r="Q50" s="20">
        <f t="shared" si="26"/>
        <v>0</v>
      </c>
      <c r="R50" s="21">
        <f t="shared" si="27"/>
        <v>0</v>
      </c>
      <c r="S50" s="22">
        <f t="shared" si="28"/>
        <v>0</v>
      </c>
      <c r="T50" s="21">
        <f t="shared" si="29"/>
        <v>0</v>
      </c>
      <c r="U50" s="23">
        <f t="shared" si="30"/>
        <v>0</v>
      </c>
      <c r="V50" s="19">
        <v>0</v>
      </c>
      <c r="W50" s="20">
        <v>0</v>
      </c>
    </row>
    <row r="51" spans="1:23" ht="12.75" customHeight="1">
      <c r="A51" s="17" t="s">
        <v>71</v>
      </c>
      <c r="B51" s="18">
        <v>308265000</v>
      </c>
      <c r="C51" s="18">
        <v>10000000</v>
      </c>
      <c r="D51" s="18"/>
      <c r="E51" s="18">
        <f t="shared" si="24"/>
        <v>318265000</v>
      </c>
      <c r="F51" s="19">
        <v>318265000</v>
      </c>
      <c r="G51" s="20">
        <v>318265000</v>
      </c>
      <c r="H51" s="19">
        <v>24560000</v>
      </c>
      <c r="I51" s="20">
        <v>-190695800</v>
      </c>
      <c r="J51" s="19">
        <v>61119000</v>
      </c>
      <c r="K51" s="20">
        <v>52485494</v>
      </c>
      <c r="L51" s="19">
        <v>78675000</v>
      </c>
      <c r="M51" s="20">
        <v>93809562</v>
      </c>
      <c r="N51" s="19"/>
      <c r="O51" s="20"/>
      <c r="P51" s="19">
        <f t="shared" si="25"/>
        <v>164354000</v>
      </c>
      <c r="Q51" s="20">
        <f t="shared" si="26"/>
        <v>-44400744</v>
      </c>
      <c r="R51" s="21">
        <f t="shared" si="27"/>
        <v>28.724291955038534</v>
      </c>
      <c r="S51" s="22">
        <f t="shared" si="28"/>
        <v>78.73426512857057</v>
      </c>
      <c r="T51" s="21">
        <f t="shared" si="29"/>
        <v>51.64061395378066</v>
      </c>
      <c r="U51" s="23">
        <f t="shared" si="30"/>
        <v>-13.950872386219032</v>
      </c>
      <c r="V51" s="19">
        <v>14890000</v>
      </c>
      <c r="W51" s="20">
        <v>0</v>
      </c>
    </row>
    <row r="52" spans="1:23" ht="12.75" customHeight="1">
      <c r="A52" s="17" t="s">
        <v>72</v>
      </c>
      <c r="B52" s="18">
        <v>56550000</v>
      </c>
      <c r="C52" s="18">
        <v>0</v>
      </c>
      <c r="D52" s="18"/>
      <c r="E52" s="18">
        <f t="shared" si="24"/>
        <v>56550000</v>
      </c>
      <c r="F52" s="19">
        <v>56550000</v>
      </c>
      <c r="G52" s="20">
        <v>0</v>
      </c>
      <c r="H52" s="19"/>
      <c r="I52" s="20"/>
      <c r="J52" s="19"/>
      <c r="K52" s="20"/>
      <c r="L52" s="19"/>
      <c r="M52" s="20"/>
      <c r="N52" s="19"/>
      <c r="O52" s="20"/>
      <c r="P52" s="19">
        <f t="shared" si="25"/>
        <v>0</v>
      </c>
      <c r="Q52" s="20">
        <f t="shared" si="26"/>
        <v>0</v>
      </c>
      <c r="R52" s="21">
        <f t="shared" si="27"/>
        <v>0</v>
      </c>
      <c r="S52" s="22">
        <f t="shared" si="28"/>
        <v>0</v>
      </c>
      <c r="T52" s="21">
        <f t="shared" si="29"/>
        <v>0</v>
      </c>
      <c r="U52" s="23">
        <f t="shared" si="30"/>
        <v>0</v>
      </c>
      <c r="V52" s="19">
        <v>0</v>
      </c>
      <c r="W52" s="20">
        <v>0</v>
      </c>
    </row>
    <row r="53" spans="1:23" ht="12.75" customHeight="1">
      <c r="A53" s="24" t="s">
        <v>40</v>
      </c>
      <c r="B53" s="25">
        <f>SUM(B42:B52)</f>
        <v>786918000</v>
      </c>
      <c r="C53" s="25">
        <f>SUM(C42:C52)</f>
        <v>52721000</v>
      </c>
      <c r="D53" s="25"/>
      <c r="E53" s="25">
        <f t="shared" si="24"/>
        <v>839639000</v>
      </c>
      <c r="F53" s="26">
        <f aca="true" t="shared" si="31" ref="F53:O53">SUM(F42:F52)</f>
        <v>839639000</v>
      </c>
      <c r="G53" s="27">
        <f t="shared" si="31"/>
        <v>508993000</v>
      </c>
      <c r="H53" s="26">
        <f t="shared" si="31"/>
        <v>33417000</v>
      </c>
      <c r="I53" s="27">
        <f t="shared" si="31"/>
        <v>-324867516</v>
      </c>
      <c r="J53" s="26">
        <f t="shared" si="31"/>
        <v>74934000</v>
      </c>
      <c r="K53" s="27">
        <f t="shared" si="31"/>
        <v>69435142</v>
      </c>
      <c r="L53" s="26">
        <f t="shared" si="31"/>
        <v>124607000</v>
      </c>
      <c r="M53" s="27">
        <f t="shared" si="31"/>
        <v>93809562</v>
      </c>
      <c r="N53" s="26">
        <f t="shared" si="31"/>
        <v>0</v>
      </c>
      <c r="O53" s="27">
        <f t="shared" si="31"/>
        <v>0</v>
      </c>
      <c r="P53" s="26">
        <f t="shared" si="25"/>
        <v>232958000</v>
      </c>
      <c r="Q53" s="27">
        <f t="shared" si="26"/>
        <v>-161622812</v>
      </c>
      <c r="R53" s="28">
        <f t="shared" si="27"/>
        <v>66.2890009875357</v>
      </c>
      <c r="S53" s="29">
        <f t="shared" si="28"/>
        <v>35.10386714554426</v>
      </c>
      <c r="T53" s="28">
        <f>IF((+$E43+$E45+$E47+$E48+$E51)=0,0,(P53/(+$E43+$E45+$E47+$E48+$E51))*100)</f>
        <v>45.76840938873423</v>
      </c>
      <c r="U53" s="30">
        <f>IF((+$E43+$E45+$E47+$E48+$E51)=0,0,(Q53/(+$E43+$E45+$E47+$E48+$E51))*100)</f>
        <v>-31.75344493932137</v>
      </c>
      <c r="V53" s="26">
        <f>SUM(V42:V52)</f>
        <v>14890000</v>
      </c>
      <c r="W53" s="27">
        <f>SUM(W42:W52)</f>
        <v>0</v>
      </c>
    </row>
    <row r="54" spans="1:23" ht="12.75" customHeight="1">
      <c r="A54" s="10" t="s">
        <v>73</v>
      </c>
      <c r="B54" s="31"/>
      <c r="C54" s="31"/>
      <c r="D54" s="31"/>
      <c r="E54" s="31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14"/>
      <c r="S54" s="15"/>
      <c r="T54" s="14"/>
      <c r="U54" s="16"/>
      <c r="V54" s="32"/>
      <c r="W54" s="33"/>
    </row>
    <row r="55" spans="1:23" ht="12.75" customHeight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/>
      <c r="I55" s="20"/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IF($J55=0,0,(($L55-$J55)/$J55)*100)</f>
        <v>0</v>
      </c>
      <c r="S55" s="22">
        <f>IF($K55=0,0,(($M55-$K55)/$K55)*100)</f>
        <v>0</v>
      </c>
      <c r="T55" s="21">
        <f>IF($E55=0,0,($P55/$E55)*100)</f>
        <v>0</v>
      </c>
      <c r="U55" s="23">
        <f>IF($E55=0,0,($Q55/$E55)*100)</f>
        <v>0</v>
      </c>
      <c r="V55" s="19">
        <v>0</v>
      </c>
      <c r="W55" s="20"/>
    </row>
    <row r="56" spans="1:23" ht="12.75" customHeight="1">
      <c r="A56" s="34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/>
      <c r="I56" s="20"/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IF($J56=0,0,(($L56-$J56)/$J56)*100)</f>
        <v>0</v>
      </c>
      <c r="S56" s="22">
        <f>IF($K56=0,0,(($M56-$K56)/$K56)*100)</f>
        <v>0</v>
      </c>
      <c r="T56" s="21">
        <f>IF($E56=0,0,($P56/$E56)*100)</f>
        <v>0</v>
      </c>
      <c r="U56" s="23">
        <f>IF($E56=0,0,($Q56/$E56)*100)</f>
        <v>0</v>
      </c>
      <c r="V56" s="19">
        <v>0</v>
      </c>
      <c r="W56" s="20"/>
    </row>
    <row r="57" spans="1:23" ht="12.75" customHeight="1" hidden="1">
      <c r="A57" s="34" t="s">
        <v>76</v>
      </c>
      <c r="B57" s="18">
        <v>0</v>
      </c>
      <c r="C57" s="18">
        <v>0</v>
      </c>
      <c r="D57" s="18"/>
      <c r="E57" s="18">
        <f>$B57+$C57+$D57</f>
        <v>0</v>
      </c>
      <c r="F57" s="19">
        <v>0</v>
      </c>
      <c r="G57" s="20">
        <v>0</v>
      </c>
      <c r="H57" s="19"/>
      <c r="I57" s="20"/>
      <c r="J57" s="19"/>
      <c r="K57" s="20"/>
      <c r="L57" s="19"/>
      <c r="M57" s="20"/>
      <c r="N57" s="19"/>
      <c r="O57" s="20"/>
      <c r="P57" s="19">
        <f>$H57+$J57+$L57+$N57</f>
        <v>0</v>
      </c>
      <c r="Q57" s="20">
        <f>$I57+$K57+$M57+$O57</f>
        <v>0</v>
      </c>
      <c r="R57" s="21">
        <f>IF($J57=0,0,(($L57-$J57)/$J57)*100)</f>
        <v>0</v>
      </c>
      <c r="S57" s="22">
        <f>IF($K57=0,0,(($M57-$K57)/$K57)*100)</f>
        <v>0</v>
      </c>
      <c r="T57" s="21">
        <f>IF($E57=0,0,($P57/$E57)*100)</f>
        <v>0</v>
      </c>
      <c r="U57" s="23">
        <f>IF($E57=0,0,($Q57/$E57)*100)</f>
        <v>0</v>
      </c>
      <c r="V57" s="19">
        <v>0</v>
      </c>
      <c r="W57" s="20"/>
    </row>
    <row r="58" spans="1:23" ht="12.75" customHeight="1" hidden="1">
      <c r="A58" s="17" t="s">
        <v>77</v>
      </c>
      <c r="B58" s="18">
        <v>0</v>
      </c>
      <c r="C58" s="18">
        <v>0</v>
      </c>
      <c r="D58" s="18"/>
      <c r="E58" s="18">
        <f>$B58+$C58+$D58</f>
        <v>0</v>
      </c>
      <c r="F58" s="19">
        <v>0</v>
      </c>
      <c r="G58" s="20">
        <v>0</v>
      </c>
      <c r="H58" s="19"/>
      <c r="I58" s="20"/>
      <c r="J58" s="19"/>
      <c r="K58" s="20"/>
      <c r="L58" s="19"/>
      <c r="M58" s="20"/>
      <c r="N58" s="19"/>
      <c r="O58" s="20"/>
      <c r="P58" s="19">
        <f>$H58+$J58+$L58+$N58</f>
        <v>0</v>
      </c>
      <c r="Q58" s="20">
        <f>$I58+$K58+$M58+$O58</f>
        <v>0</v>
      </c>
      <c r="R58" s="21">
        <f>IF($J58=0,0,(($L58-$J58)/$J58)*100)</f>
        <v>0</v>
      </c>
      <c r="S58" s="22">
        <f>IF($K58=0,0,(($M58-$K58)/$K58)*100)</f>
        <v>0</v>
      </c>
      <c r="T58" s="21">
        <f>IF($E58=0,0,($P58/$E58)*100)</f>
        <v>0</v>
      </c>
      <c r="U58" s="23">
        <f>IF($E58=0,0,($Q58/$E58)*100)</f>
        <v>0</v>
      </c>
      <c r="V58" s="19">
        <v>0</v>
      </c>
      <c r="W58" s="20"/>
    </row>
    <row r="59" spans="1:23" ht="12.75" customHeight="1">
      <c r="A59" s="35" t="s">
        <v>40</v>
      </c>
      <c r="B59" s="36">
        <f>SUM(B55:B58)</f>
        <v>0</v>
      </c>
      <c r="C59" s="36">
        <f>SUM(C55:C58)</f>
        <v>0</v>
      </c>
      <c r="D59" s="36"/>
      <c r="E59" s="36">
        <f>$B59+$C59+$D59</f>
        <v>0</v>
      </c>
      <c r="F59" s="37">
        <f aca="true" t="shared" si="32" ref="F59:O59">SUM(F55:F58)</f>
        <v>0</v>
      </c>
      <c r="G59" s="38">
        <f t="shared" si="32"/>
        <v>0</v>
      </c>
      <c r="H59" s="37">
        <f t="shared" si="32"/>
        <v>0</v>
      </c>
      <c r="I59" s="38">
        <f t="shared" si="32"/>
        <v>0</v>
      </c>
      <c r="J59" s="37">
        <f t="shared" si="32"/>
        <v>0</v>
      </c>
      <c r="K59" s="38">
        <f t="shared" si="32"/>
        <v>0</v>
      </c>
      <c r="L59" s="37">
        <f t="shared" si="32"/>
        <v>0</v>
      </c>
      <c r="M59" s="38">
        <f t="shared" si="32"/>
        <v>0</v>
      </c>
      <c r="N59" s="37">
        <f t="shared" si="32"/>
        <v>0</v>
      </c>
      <c r="O59" s="38">
        <f t="shared" si="32"/>
        <v>0</v>
      </c>
      <c r="P59" s="37">
        <f>$H59+$J59+$L59+$N59</f>
        <v>0</v>
      </c>
      <c r="Q59" s="38">
        <f>$I59+$K59+$M59+$O59</f>
        <v>0</v>
      </c>
      <c r="R59" s="39">
        <f>IF($J59=0,0,(($L59-$J59)/$J59)*100)</f>
        <v>0</v>
      </c>
      <c r="S59" s="40">
        <f>IF($K59=0,0,(($M59-$K59)/$K59)*100)</f>
        <v>0</v>
      </c>
      <c r="T59" s="39">
        <f>IF($E59=0,0,($P59/$E59)*100)</f>
        <v>0</v>
      </c>
      <c r="U59" s="41">
        <f>IF($E59=0,0,($Q59/$E59)*100)</f>
        <v>0</v>
      </c>
      <c r="V59" s="37">
        <f>SUM(V55:V58)</f>
        <v>0</v>
      </c>
      <c r="W59" s="38">
        <f>SUM(W55:W58)</f>
        <v>0</v>
      </c>
    </row>
    <row r="60" spans="1:23" ht="12.75" customHeight="1">
      <c r="A60" s="10" t="s">
        <v>78</v>
      </c>
      <c r="B60" s="31"/>
      <c r="C60" s="31"/>
      <c r="D60" s="31"/>
      <c r="E60" s="31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14"/>
      <c r="S60" s="15"/>
      <c r="T60" s="14"/>
      <c r="U60" s="16"/>
      <c r="V60" s="32"/>
      <c r="W60" s="33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 aca="true" t="shared" si="33" ref="E61:E67">$B61+$C61+$D61</f>
        <v>0</v>
      </c>
      <c r="F61" s="19">
        <v>0</v>
      </c>
      <c r="G61" s="20">
        <v>0</v>
      </c>
      <c r="H61" s="19"/>
      <c r="I61" s="20"/>
      <c r="J61" s="19"/>
      <c r="K61" s="20"/>
      <c r="L61" s="19"/>
      <c r="M61" s="20"/>
      <c r="N61" s="19"/>
      <c r="O61" s="20"/>
      <c r="P61" s="19">
        <f aca="true" t="shared" si="34" ref="P61:P67">$H61+$J61+$L61+$N61</f>
        <v>0</v>
      </c>
      <c r="Q61" s="20">
        <f aca="true" t="shared" si="35" ref="Q61:Q67">$I61+$K61+$M61+$O61</f>
        <v>0</v>
      </c>
      <c r="R61" s="21">
        <f aca="true" t="shared" si="36" ref="R61:R67">IF($J61=0,0,(($L61-$J61)/$J61)*100)</f>
        <v>0</v>
      </c>
      <c r="S61" s="22">
        <f aca="true" t="shared" si="37" ref="S61:S67">IF($K61=0,0,(($M61-$K61)/$K61)*100)</f>
        <v>0</v>
      </c>
      <c r="T61" s="21">
        <f>IF($E61=0,0,($P61/$E61)*100)</f>
        <v>0</v>
      </c>
      <c r="U61" s="23">
        <f>IF($E61=0,0,($Q61/$E61)*100)</f>
        <v>0</v>
      </c>
      <c r="V61" s="19">
        <v>0</v>
      </c>
      <c r="W61" s="20"/>
    </row>
    <row r="62" spans="1:23" ht="12.75" customHeight="1">
      <c r="A62" s="17" t="s">
        <v>80</v>
      </c>
      <c r="B62" s="18">
        <v>0</v>
      </c>
      <c r="C62" s="18">
        <v>0</v>
      </c>
      <c r="D62" s="18"/>
      <c r="E62" s="18">
        <f t="shared" si="33"/>
        <v>0</v>
      </c>
      <c r="F62" s="19">
        <v>0</v>
      </c>
      <c r="G62" s="20">
        <v>0</v>
      </c>
      <c r="H62" s="19"/>
      <c r="I62" s="20"/>
      <c r="J62" s="19"/>
      <c r="K62" s="20"/>
      <c r="L62" s="19"/>
      <c r="M62" s="20"/>
      <c r="N62" s="19"/>
      <c r="O62" s="20"/>
      <c r="P62" s="19">
        <f t="shared" si="34"/>
        <v>0</v>
      </c>
      <c r="Q62" s="20">
        <f t="shared" si="35"/>
        <v>0</v>
      </c>
      <c r="R62" s="21">
        <f t="shared" si="36"/>
        <v>0</v>
      </c>
      <c r="S62" s="22">
        <f t="shared" si="37"/>
        <v>0</v>
      </c>
      <c r="T62" s="21">
        <f>IF($E62=0,0,($P62/$E62)*100)</f>
        <v>0</v>
      </c>
      <c r="U62" s="23">
        <f>IF($E62=0,0,($Q62/$E62)*100)</f>
        <v>0</v>
      </c>
      <c r="V62" s="19">
        <v>0</v>
      </c>
      <c r="W62" s="20"/>
    </row>
    <row r="63" spans="1:23" ht="12.75" customHeight="1">
      <c r="A63" s="17" t="s">
        <v>81</v>
      </c>
      <c r="B63" s="18">
        <v>0</v>
      </c>
      <c r="C63" s="18">
        <v>0</v>
      </c>
      <c r="D63" s="18"/>
      <c r="E63" s="18">
        <f t="shared" si="33"/>
        <v>0</v>
      </c>
      <c r="F63" s="19">
        <v>0</v>
      </c>
      <c r="G63" s="20">
        <v>0</v>
      </c>
      <c r="H63" s="19"/>
      <c r="I63" s="20"/>
      <c r="J63" s="19"/>
      <c r="K63" s="20"/>
      <c r="L63" s="19"/>
      <c r="M63" s="20"/>
      <c r="N63" s="19"/>
      <c r="O63" s="20"/>
      <c r="P63" s="19">
        <f t="shared" si="34"/>
        <v>0</v>
      </c>
      <c r="Q63" s="20">
        <f t="shared" si="35"/>
        <v>0</v>
      </c>
      <c r="R63" s="21">
        <f t="shared" si="36"/>
        <v>0</v>
      </c>
      <c r="S63" s="22">
        <f t="shared" si="37"/>
        <v>0</v>
      </c>
      <c r="T63" s="21">
        <f>IF($E63=0,0,($P63/$E63)*100)</f>
        <v>0</v>
      </c>
      <c r="U63" s="23">
        <f>IF($E63=0,0,($Q63/$E63)*100)</f>
        <v>0</v>
      </c>
      <c r="V63" s="19">
        <v>0</v>
      </c>
      <c r="W63" s="20"/>
    </row>
    <row r="64" spans="1:23" ht="12.75" customHeight="1">
      <c r="A64" s="17" t="s">
        <v>82</v>
      </c>
      <c r="B64" s="18">
        <v>0</v>
      </c>
      <c r="C64" s="18">
        <v>3351000</v>
      </c>
      <c r="D64" s="18"/>
      <c r="E64" s="18">
        <f t="shared" si="33"/>
        <v>3351000</v>
      </c>
      <c r="F64" s="19">
        <v>3351000</v>
      </c>
      <c r="G64" s="20">
        <v>3351000</v>
      </c>
      <c r="H64" s="19"/>
      <c r="I64" s="20"/>
      <c r="J64" s="19"/>
      <c r="K64" s="20"/>
      <c r="L64" s="19"/>
      <c r="M64" s="20"/>
      <c r="N64" s="19"/>
      <c r="O64" s="20"/>
      <c r="P64" s="19">
        <f t="shared" si="34"/>
        <v>0</v>
      </c>
      <c r="Q64" s="20">
        <f t="shared" si="35"/>
        <v>0</v>
      </c>
      <c r="R64" s="21">
        <f t="shared" si="36"/>
        <v>0</v>
      </c>
      <c r="S64" s="22">
        <f t="shared" si="37"/>
        <v>0</v>
      </c>
      <c r="T64" s="21">
        <f>IF($E64=0,0,($P64/$E64)*100)</f>
        <v>0</v>
      </c>
      <c r="U64" s="23">
        <f>IF($E64=0,0,($Q64/$E64)*100)</f>
        <v>0</v>
      </c>
      <c r="V64" s="19">
        <v>0</v>
      </c>
      <c r="W64" s="20">
        <v>0</v>
      </c>
    </row>
    <row r="65" spans="1:23" ht="12.75" customHeight="1">
      <c r="A65" s="17" t="s">
        <v>83</v>
      </c>
      <c r="B65" s="18">
        <v>0</v>
      </c>
      <c r="C65" s="18">
        <v>0</v>
      </c>
      <c r="D65" s="18"/>
      <c r="E65" s="18">
        <f t="shared" si="33"/>
        <v>0</v>
      </c>
      <c r="F65" s="19">
        <v>0</v>
      </c>
      <c r="G65" s="20">
        <v>0</v>
      </c>
      <c r="H65" s="19"/>
      <c r="I65" s="20"/>
      <c r="J65" s="19"/>
      <c r="K65" s="20"/>
      <c r="L65" s="19"/>
      <c r="M65" s="20"/>
      <c r="N65" s="19"/>
      <c r="O65" s="20"/>
      <c r="P65" s="19">
        <f t="shared" si="34"/>
        <v>0</v>
      </c>
      <c r="Q65" s="20">
        <f t="shared" si="35"/>
        <v>0</v>
      </c>
      <c r="R65" s="21">
        <f t="shared" si="36"/>
        <v>0</v>
      </c>
      <c r="S65" s="22">
        <f t="shared" si="37"/>
        <v>0</v>
      </c>
      <c r="T65" s="21">
        <f>IF($E65=0,0,($P65/$E65)*100)</f>
        <v>0</v>
      </c>
      <c r="U65" s="23">
        <f>IF($E65=0,0,($Q65/$E65)*100)</f>
        <v>0</v>
      </c>
      <c r="V65" s="19">
        <v>0</v>
      </c>
      <c r="W65" s="20">
        <v>0</v>
      </c>
    </row>
    <row r="66" spans="1:23" ht="12.75" customHeight="1">
      <c r="A66" s="24" t="s">
        <v>40</v>
      </c>
      <c r="B66" s="25">
        <f>SUM(B61:B65)</f>
        <v>0</v>
      </c>
      <c r="C66" s="25">
        <f>SUM(C61:C65)</f>
        <v>3351000</v>
      </c>
      <c r="D66" s="25"/>
      <c r="E66" s="25">
        <f t="shared" si="33"/>
        <v>3351000</v>
      </c>
      <c r="F66" s="26">
        <f aca="true" t="shared" si="38" ref="F66:O66">SUM(F61:F65)</f>
        <v>3351000</v>
      </c>
      <c r="G66" s="27">
        <f t="shared" si="38"/>
        <v>3351000</v>
      </c>
      <c r="H66" s="26">
        <f t="shared" si="38"/>
        <v>0</v>
      </c>
      <c r="I66" s="27">
        <f t="shared" si="38"/>
        <v>0</v>
      </c>
      <c r="J66" s="26">
        <f t="shared" si="38"/>
        <v>0</v>
      </c>
      <c r="K66" s="27">
        <f t="shared" si="38"/>
        <v>0</v>
      </c>
      <c r="L66" s="26">
        <f t="shared" si="38"/>
        <v>0</v>
      </c>
      <c r="M66" s="27">
        <f t="shared" si="38"/>
        <v>0</v>
      </c>
      <c r="N66" s="26">
        <f t="shared" si="38"/>
        <v>0</v>
      </c>
      <c r="O66" s="27">
        <f t="shared" si="38"/>
        <v>0</v>
      </c>
      <c r="P66" s="26">
        <f t="shared" si="34"/>
        <v>0</v>
      </c>
      <c r="Q66" s="27">
        <f t="shared" si="35"/>
        <v>0</v>
      </c>
      <c r="R66" s="28">
        <f t="shared" si="36"/>
        <v>0</v>
      </c>
      <c r="S66" s="29">
        <f t="shared" si="37"/>
        <v>0</v>
      </c>
      <c r="T66" s="28">
        <f>IF((+$E61+$E63+$E64++$E65)=0,0,(P66/(+$E61+$E63+$E64+$E65))*100)</f>
        <v>0</v>
      </c>
      <c r="U66" s="30">
        <f>IF((+$E61+$E63+$E65)=0,0,(Q66/(+$E61+$E63+$E65))*100)</f>
        <v>0</v>
      </c>
      <c r="V66" s="26">
        <f>SUM(V61:V65)</f>
        <v>0</v>
      </c>
      <c r="W66" s="27">
        <f>SUM(W61:W65)</f>
        <v>0</v>
      </c>
    </row>
    <row r="67" spans="1:23" ht="12.75" customHeight="1">
      <c r="A67" s="42" t="s">
        <v>84</v>
      </c>
      <c r="B67" s="43">
        <f>SUM(B9:B15,B18:B23,B26:B29,B32,B35:B39,B42:B52,B55:B58,B61:B65)</f>
        <v>1668421000</v>
      </c>
      <c r="C67" s="43">
        <f>SUM(C9:C15,C18:C23,C26:C29,C32,C35:C39,C42:C52,C55:C58,C61:C65)</f>
        <v>-144619000</v>
      </c>
      <c r="D67" s="43"/>
      <c r="E67" s="43">
        <f t="shared" si="33"/>
        <v>1523802000</v>
      </c>
      <c r="F67" s="44">
        <f aca="true" t="shared" si="39" ref="F67:O67">SUM(F9:F15,F18:F23,F26:F29,F32,F35:F39,F42:F52,F55:F58,F61:F65)</f>
        <v>1555802000</v>
      </c>
      <c r="G67" s="45">
        <f t="shared" si="39"/>
        <v>951026000</v>
      </c>
      <c r="H67" s="44">
        <f t="shared" si="39"/>
        <v>73763000</v>
      </c>
      <c r="I67" s="45">
        <f t="shared" si="39"/>
        <v>-243055989</v>
      </c>
      <c r="J67" s="44">
        <f t="shared" si="39"/>
        <v>204631000</v>
      </c>
      <c r="K67" s="45">
        <f t="shared" si="39"/>
        <v>166366592</v>
      </c>
      <c r="L67" s="44">
        <f t="shared" si="39"/>
        <v>200440000</v>
      </c>
      <c r="M67" s="45">
        <f t="shared" si="39"/>
        <v>174021097</v>
      </c>
      <c r="N67" s="44">
        <f t="shared" si="39"/>
        <v>0</v>
      </c>
      <c r="O67" s="45">
        <f t="shared" si="39"/>
        <v>0</v>
      </c>
      <c r="P67" s="44">
        <f t="shared" si="34"/>
        <v>478834000</v>
      </c>
      <c r="Q67" s="45">
        <f t="shared" si="35"/>
        <v>97331700</v>
      </c>
      <c r="R67" s="46">
        <f t="shared" si="36"/>
        <v>-2.0480767821102375</v>
      </c>
      <c r="S67" s="47">
        <f t="shared" si="37"/>
        <v>4.6009868375496925</v>
      </c>
      <c r="T67" s="46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50.45530891672093</v>
      </c>
      <c r="U67" s="46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10.255957160288547</v>
      </c>
      <c r="V67" s="44">
        <f>SUM(V9:V15,V18:V23,V26:V29,V32,V35:V39,V42:V52,V55:V58,V61:V65)</f>
        <v>29485000</v>
      </c>
      <c r="W67" s="45">
        <f>SUM(W9:W15,W18:W23,W26:W29,W32,W35:W39,W42:W52,W55:W58,W61:W65)</f>
        <v>0</v>
      </c>
    </row>
    <row r="68" spans="1:23" ht="12.75" customHeight="1">
      <c r="A68" s="10" t="s">
        <v>41</v>
      </c>
      <c r="B68" s="31"/>
      <c r="C68" s="31"/>
      <c r="D68" s="31"/>
      <c r="E68" s="31"/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14"/>
      <c r="S68" s="15"/>
      <c r="T68" s="14"/>
      <c r="U68" s="16"/>
      <c r="V68" s="32"/>
      <c r="W68" s="33"/>
    </row>
    <row r="69" spans="1:23" s="49" customFormat="1" ht="12.75" customHeight="1">
      <c r="A69" s="48" t="s">
        <v>85</v>
      </c>
      <c r="B69" s="18">
        <v>1774671000</v>
      </c>
      <c r="C69" s="18">
        <v>-19858000</v>
      </c>
      <c r="D69" s="18"/>
      <c r="E69" s="18">
        <f>$B69+$C69+$D69</f>
        <v>1754813000</v>
      </c>
      <c r="F69" s="19">
        <v>1754813000</v>
      </c>
      <c r="G69" s="20">
        <v>1754813000</v>
      </c>
      <c r="H69" s="19">
        <v>203168000</v>
      </c>
      <c r="I69" s="20">
        <v>-279857627</v>
      </c>
      <c r="J69" s="19">
        <v>445669000</v>
      </c>
      <c r="K69" s="20">
        <v>462279062</v>
      </c>
      <c r="L69" s="19">
        <v>247336000</v>
      </c>
      <c r="M69" s="20">
        <v>243576128</v>
      </c>
      <c r="N69" s="19"/>
      <c r="O69" s="20"/>
      <c r="P69" s="19">
        <f>$H69+$J69+$L69+$N69</f>
        <v>896173000</v>
      </c>
      <c r="Q69" s="20">
        <f>$I69+$K69+$M69+$O69</f>
        <v>425997563</v>
      </c>
      <c r="R69" s="21">
        <f>IF($J69=0,0,(($L69-$J69)/$J69)*100)</f>
        <v>-44.502310010344</v>
      </c>
      <c r="S69" s="22">
        <f>IF($K69=0,0,(($M69-$K69)/$K69)*100)</f>
        <v>-47.30972089754738</v>
      </c>
      <c r="T69" s="21">
        <f>IF($E69=0,0,($P69/$E69)*100)</f>
        <v>51.069430189997455</v>
      </c>
      <c r="U69" s="23">
        <f>IF($E69=0,0,($Q69/$E69)*100)</f>
        <v>24.275952081503842</v>
      </c>
      <c r="V69" s="19">
        <v>253177000</v>
      </c>
      <c r="W69" s="20">
        <v>0</v>
      </c>
    </row>
    <row r="70" spans="1:23" ht="12.75" customHeight="1">
      <c r="A70" s="35" t="s">
        <v>40</v>
      </c>
      <c r="B70" s="36">
        <f>B69</f>
        <v>1774671000</v>
      </c>
      <c r="C70" s="36">
        <f>C69</f>
        <v>-19858000</v>
      </c>
      <c r="D70" s="36"/>
      <c r="E70" s="36">
        <f>$B70+$C70+$D70</f>
        <v>1754813000</v>
      </c>
      <c r="F70" s="37">
        <f aca="true" t="shared" si="40" ref="F70:O70">F69</f>
        <v>1754813000</v>
      </c>
      <c r="G70" s="38">
        <f t="shared" si="40"/>
        <v>1754813000</v>
      </c>
      <c r="H70" s="37">
        <f t="shared" si="40"/>
        <v>203168000</v>
      </c>
      <c r="I70" s="38">
        <f t="shared" si="40"/>
        <v>-279857627</v>
      </c>
      <c r="J70" s="37">
        <f t="shared" si="40"/>
        <v>445669000</v>
      </c>
      <c r="K70" s="38">
        <f t="shared" si="40"/>
        <v>462279062</v>
      </c>
      <c r="L70" s="37">
        <f t="shared" si="40"/>
        <v>247336000</v>
      </c>
      <c r="M70" s="38">
        <f t="shared" si="40"/>
        <v>243576128</v>
      </c>
      <c r="N70" s="37">
        <f t="shared" si="40"/>
        <v>0</v>
      </c>
      <c r="O70" s="38">
        <f t="shared" si="40"/>
        <v>0</v>
      </c>
      <c r="P70" s="37">
        <f>$H70+$J70+$L70+$N70</f>
        <v>896173000</v>
      </c>
      <c r="Q70" s="38">
        <f>$I70+$K70+$M70+$O70</f>
        <v>425997563</v>
      </c>
      <c r="R70" s="39">
        <f>IF($J70=0,0,(($L70-$J70)/$J70)*100)</f>
        <v>-44.502310010344</v>
      </c>
      <c r="S70" s="40">
        <f>IF($K70=0,0,(($M70-$K70)/$K70)*100)</f>
        <v>-47.30972089754738</v>
      </c>
      <c r="T70" s="39">
        <f>IF($E70=0,0,($P70/$E70)*100)</f>
        <v>51.069430189997455</v>
      </c>
      <c r="U70" s="41">
        <f>IF($E70=0,0,($Q70/$E70)*100)</f>
        <v>24.275952081503842</v>
      </c>
      <c r="V70" s="37">
        <f>V69</f>
        <v>253177000</v>
      </c>
      <c r="W70" s="38">
        <f>W69</f>
        <v>0</v>
      </c>
    </row>
    <row r="71" spans="1:23" ht="12.75" customHeight="1">
      <c r="A71" s="42" t="s">
        <v>84</v>
      </c>
      <c r="B71" s="43">
        <f>B69</f>
        <v>1774671000</v>
      </c>
      <c r="C71" s="43">
        <f>C69</f>
        <v>-19858000</v>
      </c>
      <c r="D71" s="43"/>
      <c r="E71" s="43">
        <f>$B71+$C71+$D71</f>
        <v>1754813000</v>
      </c>
      <c r="F71" s="44">
        <f aca="true" t="shared" si="41" ref="F71:O71">F69</f>
        <v>1754813000</v>
      </c>
      <c r="G71" s="45">
        <f t="shared" si="41"/>
        <v>1754813000</v>
      </c>
      <c r="H71" s="44">
        <f t="shared" si="41"/>
        <v>203168000</v>
      </c>
      <c r="I71" s="45">
        <f t="shared" si="41"/>
        <v>-279857627</v>
      </c>
      <c r="J71" s="44">
        <f t="shared" si="41"/>
        <v>445669000</v>
      </c>
      <c r="K71" s="45">
        <f t="shared" si="41"/>
        <v>462279062</v>
      </c>
      <c r="L71" s="44">
        <f t="shared" si="41"/>
        <v>247336000</v>
      </c>
      <c r="M71" s="45">
        <f t="shared" si="41"/>
        <v>243576128</v>
      </c>
      <c r="N71" s="44">
        <f t="shared" si="41"/>
        <v>0</v>
      </c>
      <c r="O71" s="45">
        <f t="shared" si="41"/>
        <v>0</v>
      </c>
      <c r="P71" s="44">
        <f>$H71+$J71+$L71+$N71</f>
        <v>896173000</v>
      </c>
      <c r="Q71" s="45">
        <f>$I71+$K71+$M71+$O71</f>
        <v>425997563</v>
      </c>
      <c r="R71" s="46">
        <f>IF($J71=0,0,(($L71-$J71)/$J71)*100)</f>
        <v>-44.502310010344</v>
      </c>
      <c r="S71" s="47">
        <f>IF($K71=0,0,(($M71-$K71)/$K71)*100)</f>
        <v>-47.30972089754738</v>
      </c>
      <c r="T71" s="46">
        <f>IF($E71=0,0,($P71/$E71)*100)</f>
        <v>51.069430189997455</v>
      </c>
      <c r="U71" s="50">
        <f>IF($E71=0,0,($Q71/$E71)*100)</f>
        <v>24.275952081503842</v>
      </c>
      <c r="V71" s="44">
        <f>V69</f>
        <v>253177000</v>
      </c>
      <c r="W71" s="45">
        <f>W69</f>
        <v>0</v>
      </c>
    </row>
    <row r="72" spans="1:23" ht="12.75" customHeight="1" thickBot="1">
      <c r="A72" s="42" t="s">
        <v>86</v>
      </c>
      <c r="B72" s="43">
        <f>SUM(B9:B15,B18:B23,B26:B29,B32,B35:B39,B42:B52,B55:B58,B61:B65,B69)</f>
        <v>3443092000</v>
      </c>
      <c r="C72" s="43">
        <f>SUM(C9:C15,C18:C23,C26:C29,C32,C35:C39,C42:C52,C55:C58,C61:C65,C69)</f>
        <v>-164477000</v>
      </c>
      <c r="D72" s="43"/>
      <c r="E72" s="43">
        <f>$B72+$C72+$D72</f>
        <v>3278615000</v>
      </c>
      <c r="F72" s="44">
        <f aca="true" t="shared" si="42" ref="F72:O72">SUM(F9:F15,F18:F23,F26:F29,F32,F35:F39,F42:F52,F55:F58,F61:F65,F69)</f>
        <v>3310615000</v>
      </c>
      <c r="G72" s="45">
        <f t="shared" si="42"/>
        <v>2705839000</v>
      </c>
      <c r="H72" s="44">
        <f t="shared" si="42"/>
        <v>276931000</v>
      </c>
      <c r="I72" s="45">
        <f t="shared" si="42"/>
        <v>-522913616</v>
      </c>
      <c r="J72" s="44">
        <f t="shared" si="42"/>
        <v>650300000</v>
      </c>
      <c r="K72" s="45">
        <f t="shared" si="42"/>
        <v>628645654</v>
      </c>
      <c r="L72" s="44">
        <f t="shared" si="42"/>
        <v>447776000</v>
      </c>
      <c r="M72" s="45">
        <f t="shared" si="42"/>
        <v>417597225</v>
      </c>
      <c r="N72" s="44">
        <f t="shared" si="42"/>
        <v>0</v>
      </c>
      <c r="O72" s="45">
        <f t="shared" si="42"/>
        <v>0</v>
      </c>
      <c r="P72" s="44">
        <f>$H72+$J72+$L72+$N72</f>
        <v>1375007000</v>
      </c>
      <c r="Q72" s="45">
        <f>$I72+$K72+$M72+$O72</f>
        <v>523329263</v>
      </c>
      <c r="R72" s="46">
        <f>IF($J72=0,0,(($L72-$J72)/$J72)*100)</f>
        <v>-31.143164693218516</v>
      </c>
      <c r="S72" s="47">
        <f>IF($K72=0,0,(($M72-$K72)/$K72)*100)</f>
        <v>-33.57192206088169</v>
      </c>
      <c r="T72" s="46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50.853878503860614</v>
      </c>
      <c r="U72" s="50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19.379062710147203</v>
      </c>
      <c r="V72" s="44">
        <f>SUM(V9:V15,V18:V23,V26:V29,V32,V35:V39,V42:V52,V55:V58,V61:V65,V69)</f>
        <v>282662000</v>
      </c>
      <c r="W72" s="45">
        <f>SUM(W9:W15,W18:W23,W26:W29,W32,W35:W39,W42:W52,W55:W58,W61:W65,W69)</f>
        <v>0</v>
      </c>
    </row>
    <row r="73" spans="1:23" ht="13.5" thickTop="1">
      <c r="A73" s="51"/>
      <c r="B73" s="52"/>
      <c r="C73" s="53"/>
      <c r="D73" s="53"/>
      <c r="E73" s="54"/>
      <c r="F73" s="52"/>
      <c r="G73" s="53"/>
      <c r="H73" s="53"/>
      <c r="I73" s="54"/>
      <c r="J73" s="53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2"/>
      <c r="W73" s="54"/>
    </row>
    <row r="74" spans="1:23" ht="12.75">
      <c r="A74" s="55"/>
      <c r="B74" s="56"/>
      <c r="C74" s="57"/>
      <c r="D74" s="57"/>
      <c r="E74" s="58"/>
      <c r="F74" s="59" t="s">
        <v>4</v>
      </c>
      <c r="G74" s="60"/>
      <c r="H74" s="59" t="s">
        <v>5</v>
      </c>
      <c r="I74" s="61"/>
      <c r="J74" s="59" t="s">
        <v>6</v>
      </c>
      <c r="K74" s="61"/>
      <c r="L74" s="59" t="s">
        <v>7</v>
      </c>
      <c r="M74" s="59"/>
      <c r="N74" s="62" t="s">
        <v>8</v>
      </c>
      <c r="O74" s="59"/>
      <c r="P74" s="132" t="s">
        <v>9</v>
      </c>
      <c r="Q74" s="133"/>
      <c r="R74" s="134" t="s">
        <v>10</v>
      </c>
      <c r="S74" s="133"/>
      <c r="T74" s="134" t="s">
        <v>11</v>
      </c>
      <c r="U74" s="133"/>
      <c r="V74" s="132"/>
      <c r="W74" s="133"/>
    </row>
    <row r="75" spans="1:23" ht="67.5">
      <c r="A75" s="63" t="s">
        <v>87</v>
      </c>
      <c r="B75" s="64" t="s">
        <v>88</v>
      </c>
      <c r="C75" s="64" t="s">
        <v>89</v>
      </c>
      <c r="D75" s="65" t="s">
        <v>15</v>
      </c>
      <c r="E75" s="64" t="s">
        <v>16</v>
      </c>
      <c r="F75" s="64" t="s">
        <v>17</v>
      </c>
      <c r="G75" s="64" t="s">
        <v>90</v>
      </c>
      <c r="H75" s="64" t="s">
        <v>91</v>
      </c>
      <c r="I75" s="66" t="s">
        <v>20</v>
      </c>
      <c r="J75" s="64" t="s">
        <v>92</v>
      </c>
      <c r="K75" s="66" t="s">
        <v>22</v>
      </c>
      <c r="L75" s="64" t="s">
        <v>93</v>
      </c>
      <c r="M75" s="66" t="s">
        <v>24</v>
      </c>
      <c r="N75" s="64" t="s">
        <v>94</v>
      </c>
      <c r="O75" s="66" t="s">
        <v>26</v>
      </c>
      <c r="P75" s="66" t="s">
        <v>95</v>
      </c>
      <c r="Q75" s="67" t="s">
        <v>28</v>
      </c>
      <c r="R75" s="68" t="s">
        <v>95</v>
      </c>
      <c r="S75" s="69" t="s">
        <v>28</v>
      </c>
      <c r="T75" s="68" t="s">
        <v>96</v>
      </c>
      <c r="U75" s="65" t="s">
        <v>30</v>
      </c>
      <c r="V75" s="64"/>
      <c r="W75" s="66"/>
    </row>
    <row r="76" spans="1:23" ht="12.75">
      <c r="A76" s="70" t="str">
        <f>+A7</f>
        <v>R thousands</v>
      </c>
      <c r="B76" s="71"/>
      <c r="C76" s="71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71"/>
      <c r="O76" s="72"/>
      <c r="P76" s="71"/>
      <c r="Q76" s="72"/>
      <c r="R76" s="71"/>
      <c r="S76" s="72"/>
      <c r="T76" s="71"/>
      <c r="U76" s="71"/>
      <c r="V76" s="71"/>
      <c r="W76" s="71"/>
    </row>
    <row r="77" spans="1:23" ht="12.75" hidden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74"/>
      <c r="O77" s="75"/>
      <c r="P77" s="74"/>
      <c r="Q77" s="75"/>
      <c r="R77" s="76"/>
      <c r="S77" s="77"/>
      <c r="T77" s="76"/>
      <c r="U77" s="76"/>
      <c r="V77" s="74"/>
      <c r="W77" s="74"/>
    </row>
    <row r="78" spans="1:23" ht="12.75" hidden="1">
      <c r="A78" s="78" t="s">
        <v>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80"/>
      <c r="P78" s="79"/>
      <c r="Q78" s="80"/>
      <c r="R78" s="81"/>
      <c r="S78" s="82"/>
      <c r="T78" s="81"/>
      <c r="U78" s="81"/>
      <c r="V78" s="79"/>
      <c r="W78" s="79"/>
    </row>
    <row r="79" spans="1:23" ht="12.75" hidden="1">
      <c r="A79" s="83" t="s">
        <v>98</v>
      </c>
      <c r="B79" s="84">
        <f aca="true" t="shared" si="43" ref="B79:M79">SUM(B80:B83)</f>
        <v>0</v>
      </c>
      <c r="C79" s="84">
        <f t="shared" si="43"/>
        <v>0</v>
      </c>
      <c r="D79" s="84">
        <f t="shared" si="43"/>
        <v>0</v>
      </c>
      <c r="E79" s="84">
        <f t="shared" si="43"/>
        <v>0</v>
      </c>
      <c r="F79" s="84">
        <f t="shared" si="43"/>
        <v>0</v>
      </c>
      <c r="G79" s="84">
        <f t="shared" si="43"/>
        <v>0</v>
      </c>
      <c r="H79" s="84">
        <f t="shared" si="43"/>
        <v>0</v>
      </c>
      <c r="I79" s="84">
        <f t="shared" si="43"/>
        <v>0</v>
      </c>
      <c r="J79" s="84">
        <f t="shared" si="43"/>
        <v>0</v>
      </c>
      <c r="K79" s="84">
        <f t="shared" si="43"/>
        <v>0</v>
      </c>
      <c r="L79" s="84">
        <f t="shared" si="43"/>
        <v>0</v>
      </c>
      <c r="M79" s="85">
        <f t="shared" si="43"/>
        <v>0</v>
      </c>
      <c r="N79" s="84"/>
      <c r="O79" s="85"/>
      <c r="P79" s="84"/>
      <c r="Q79" s="85"/>
      <c r="R79" s="86"/>
      <c r="S79" s="87"/>
      <c r="T79" s="86"/>
      <c r="U79" s="86"/>
      <c r="V79" s="84">
        <f>SUM(V80:V83)</f>
        <v>0</v>
      </c>
      <c r="W79" s="84">
        <f>SUM(W80:W83)</f>
        <v>0</v>
      </c>
    </row>
    <row r="80" spans="1:23" ht="12.75" hidden="1">
      <c r="A80" s="55" t="s">
        <v>99</v>
      </c>
      <c r="B80" s="88"/>
      <c r="C80" s="88"/>
      <c r="D80" s="88"/>
      <c r="E80" s="88">
        <f>SUM(B80:D80)</f>
        <v>0</v>
      </c>
      <c r="F80" s="88"/>
      <c r="G80" s="88"/>
      <c r="H80" s="88"/>
      <c r="I80" s="89"/>
      <c r="J80" s="88"/>
      <c r="K80" s="89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 hidden="1">
      <c r="A81" s="55" t="s">
        <v>100</v>
      </c>
      <c r="B81" s="88"/>
      <c r="C81" s="88"/>
      <c r="D81" s="88"/>
      <c r="E81" s="88">
        <f>SUM(B81:D81)</f>
        <v>0</v>
      </c>
      <c r="F81" s="88"/>
      <c r="G81" s="88"/>
      <c r="H81" s="88"/>
      <c r="I81" s="89"/>
      <c r="J81" s="88"/>
      <c r="K81" s="89"/>
      <c r="L81" s="88"/>
      <c r="M81" s="90"/>
      <c r="N81" s="88"/>
      <c r="O81" s="90"/>
      <c r="P81" s="88"/>
      <c r="Q81" s="90"/>
      <c r="R81" s="91"/>
      <c r="S81" s="92"/>
      <c r="T81" s="91"/>
      <c r="U81" s="91"/>
      <c r="V81" s="88"/>
      <c r="W81" s="88"/>
    </row>
    <row r="82" spans="1:23" ht="12.75" hidden="1">
      <c r="A82" s="55" t="s">
        <v>101</v>
      </c>
      <c r="B82" s="88"/>
      <c r="C82" s="88"/>
      <c r="D82" s="88"/>
      <c r="E82" s="88">
        <f>SUM(B82:D82)</f>
        <v>0</v>
      </c>
      <c r="F82" s="88"/>
      <c r="G82" s="88"/>
      <c r="H82" s="88"/>
      <c r="I82" s="89"/>
      <c r="J82" s="88"/>
      <c r="K82" s="89"/>
      <c r="L82" s="88"/>
      <c r="M82" s="90"/>
      <c r="N82" s="88"/>
      <c r="O82" s="90"/>
      <c r="P82" s="88"/>
      <c r="Q82" s="90"/>
      <c r="R82" s="91"/>
      <c r="S82" s="92"/>
      <c r="T82" s="91"/>
      <c r="U82" s="91"/>
      <c r="V82" s="88"/>
      <c r="W82" s="88"/>
    </row>
    <row r="83" spans="1:23" ht="12.75" hidden="1">
      <c r="A83" s="55" t="s">
        <v>102</v>
      </c>
      <c r="B83" s="88"/>
      <c r="C83" s="88"/>
      <c r="D83" s="88"/>
      <c r="E83" s="88">
        <f>SUM(B83:D83)</f>
        <v>0</v>
      </c>
      <c r="F83" s="88"/>
      <c r="G83" s="88"/>
      <c r="H83" s="88"/>
      <c r="I83" s="89"/>
      <c r="J83" s="88"/>
      <c r="K83" s="89"/>
      <c r="L83" s="88"/>
      <c r="M83" s="90"/>
      <c r="N83" s="88"/>
      <c r="O83" s="90"/>
      <c r="P83" s="88"/>
      <c r="Q83" s="90"/>
      <c r="R83" s="91"/>
      <c r="S83" s="92"/>
      <c r="T83" s="91"/>
      <c r="U83" s="91"/>
      <c r="V83" s="88"/>
      <c r="W83" s="88"/>
    </row>
    <row r="84" spans="1:23" ht="12.75" hidden="1">
      <c r="A84" s="55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90"/>
      <c r="P84" s="88"/>
      <c r="Q84" s="90"/>
      <c r="R84" s="91"/>
      <c r="S84" s="92"/>
      <c r="T84" s="91"/>
      <c r="U84" s="91"/>
      <c r="V84" s="88"/>
      <c r="W84" s="88"/>
    </row>
    <row r="85" spans="1:23" ht="12.75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96"/>
      <c r="S85" s="96"/>
      <c r="T85" s="97"/>
      <c r="U85" s="98"/>
      <c r="V85" s="94"/>
      <c r="W85" s="94"/>
    </row>
    <row r="86" spans="1:23" ht="12.75">
      <c r="A86" s="99" t="s">
        <v>104</v>
      </c>
      <c r="B86" s="100">
        <v>0</v>
      </c>
      <c r="C86" s="100">
        <v>0</v>
      </c>
      <c r="D86" s="100"/>
      <c r="E86" s="100">
        <f aca="true" t="shared" si="44" ref="E86:E93">$B86+$C86+$D86</f>
        <v>0</v>
      </c>
      <c r="F86" s="100">
        <v>0</v>
      </c>
      <c r="G86" s="100">
        <v>0</v>
      </c>
      <c r="H86" s="100"/>
      <c r="I86" s="100"/>
      <c r="J86" s="100"/>
      <c r="K86" s="100"/>
      <c r="L86" s="100"/>
      <c r="M86" s="100"/>
      <c r="N86" s="100"/>
      <c r="O86" s="100"/>
      <c r="P86" s="100">
        <f aca="true" t="shared" si="45" ref="P86:P93">$H86+$J86+$L86+$N86</f>
        <v>0</v>
      </c>
      <c r="Q86" s="88">
        <f aca="true" t="shared" si="46" ref="Q86:Q93">$I86+$K86+$M86+$O86</f>
        <v>0</v>
      </c>
      <c r="R86" s="101">
        <f aca="true" t="shared" si="47" ref="R86:R93">IF($J86=0,0,(($L86-$J86)/$J86)*100)</f>
        <v>0</v>
      </c>
      <c r="S86" s="102">
        <f aca="true" t="shared" si="48" ref="S86:S93">IF($K86=0,0,(($M86-$K86)/$K86)*100)</f>
        <v>0</v>
      </c>
      <c r="T86" s="101">
        <f aca="true" t="shared" si="49" ref="T86:T93">IF($E86=0,0,($P86/$E86)*100)</f>
        <v>0</v>
      </c>
      <c r="U86" s="102">
        <f aca="true" t="shared" si="50" ref="U86:U93">IF($E86=0,0,($Q86/$E86)*100)</f>
        <v>0</v>
      </c>
      <c r="V86" s="100"/>
      <c r="W86" s="100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44"/>
        <v>0</v>
      </c>
      <c r="F87" s="88">
        <v>0</v>
      </c>
      <c r="G87" s="88">
        <v>0</v>
      </c>
      <c r="H87" s="88"/>
      <c r="I87" s="88"/>
      <c r="J87" s="88"/>
      <c r="K87" s="88"/>
      <c r="L87" s="88"/>
      <c r="M87" s="88"/>
      <c r="N87" s="88"/>
      <c r="O87" s="88"/>
      <c r="P87" s="90">
        <f t="shared" si="45"/>
        <v>0</v>
      </c>
      <c r="Q87" s="90">
        <f t="shared" si="46"/>
        <v>0</v>
      </c>
      <c r="R87" s="101">
        <f t="shared" si="47"/>
        <v>0</v>
      </c>
      <c r="S87" s="102">
        <f t="shared" si="48"/>
        <v>0</v>
      </c>
      <c r="T87" s="101">
        <f t="shared" si="49"/>
        <v>0</v>
      </c>
      <c r="U87" s="102">
        <f t="shared" si="50"/>
        <v>0</v>
      </c>
      <c r="V87" s="88"/>
      <c r="W87" s="88"/>
    </row>
    <row r="88" spans="1:23" ht="12.75">
      <c r="A88" s="103" t="s">
        <v>106</v>
      </c>
      <c r="B88" s="88">
        <v>0</v>
      </c>
      <c r="C88" s="88">
        <v>0</v>
      </c>
      <c r="D88" s="88"/>
      <c r="E88" s="88">
        <f t="shared" si="44"/>
        <v>0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90">
        <f t="shared" si="45"/>
        <v>0</v>
      </c>
      <c r="Q88" s="90">
        <f t="shared" si="46"/>
        <v>0</v>
      </c>
      <c r="R88" s="101">
        <f t="shared" si="47"/>
        <v>0</v>
      </c>
      <c r="S88" s="102">
        <f t="shared" si="48"/>
        <v>0</v>
      </c>
      <c r="T88" s="101">
        <f t="shared" si="49"/>
        <v>0</v>
      </c>
      <c r="U88" s="102">
        <f t="shared" si="50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44"/>
        <v>0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90">
        <f t="shared" si="45"/>
        <v>0</v>
      </c>
      <c r="Q89" s="90">
        <f t="shared" si="46"/>
        <v>0</v>
      </c>
      <c r="R89" s="101">
        <f t="shared" si="47"/>
        <v>0</v>
      </c>
      <c r="S89" s="102">
        <f t="shared" si="48"/>
        <v>0</v>
      </c>
      <c r="T89" s="101">
        <f t="shared" si="49"/>
        <v>0</v>
      </c>
      <c r="U89" s="102">
        <f t="shared" si="50"/>
        <v>0</v>
      </c>
      <c r="V89" s="88"/>
      <c r="W89" s="88"/>
    </row>
    <row r="90" spans="1:23" ht="12.75">
      <c r="A90" s="103" t="s">
        <v>108</v>
      </c>
      <c r="B90" s="88">
        <v>0</v>
      </c>
      <c r="C90" s="88">
        <v>0</v>
      </c>
      <c r="D90" s="88"/>
      <c r="E90" s="88">
        <f t="shared" si="44"/>
        <v>0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90">
        <f t="shared" si="45"/>
        <v>0</v>
      </c>
      <c r="Q90" s="90">
        <f t="shared" si="46"/>
        <v>0</v>
      </c>
      <c r="R90" s="101">
        <f t="shared" si="47"/>
        <v>0</v>
      </c>
      <c r="S90" s="102">
        <f t="shared" si="48"/>
        <v>0</v>
      </c>
      <c r="T90" s="101">
        <f t="shared" si="49"/>
        <v>0</v>
      </c>
      <c r="U90" s="102">
        <f t="shared" si="50"/>
        <v>0</v>
      </c>
      <c r="V90" s="88"/>
      <c r="W90" s="88"/>
    </row>
    <row r="91" spans="1:23" ht="12.75">
      <c r="A91" s="103" t="s">
        <v>109</v>
      </c>
      <c r="B91" s="88">
        <v>0</v>
      </c>
      <c r="C91" s="88">
        <v>0</v>
      </c>
      <c r="D91" s="88"/>
      <c r="E91" s="88">
        <f t="shared" si="44"/>
        <v>0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90">
        <f t="shared" si="45"/>
        <v>0</v>
      </c>
      <c r="Q91" s="90">
        <f t="shared" si="46"/>
        <v>0</v>
      </c>
      <c r="R91" s="101">
        <f t="shared" si="47"/>
        <v>0</v>
      </c>
      <c r="S91" s="102">
        <f t="shared" si="48"/>
        <v>0</v>
      </c>
      <c r="T91" s="101">
        <f t="shared" si="49"/>
        <v>0</v>
      </c>
      <c r="U91" s="102">
        <f t="shared" si="50"/>
        <v>0</v>
      </c>
      <c r="V91" s="88"/>
      <c r="W91" s="88"/>
    </row>
    <row r="92" spans="1:23" ht="12.75">
      <c r="A92" s="103" t="s">
        <v>110</v>
      </c>
      <c r="B92" s="88">
        <v>0</v>
      </c>
      <c r="C92" s="88">
        <v>0</v>
      </c>
      <c r="D92" s="88"/>
      <c r="E92" s="88">
        <f t="shared" si="44"/>
        <v>0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90">
        <f t="shared" si="45"/>
        <v>0</v>
      </c>
      <c r="Q92" s="90">
        <f t="shared" si="46"/>
        <v>0</v>
      </c>
      <c r="R92" s="101">
        <f t="shared" si="47"/>
        <v>0</v>
      </c>
      <c r="S92" s="102">
        <f t="shared" si="48"/>
        <v>0</v>
      </c>
      <c r="T92" s="101">
        <f t="shared" si="49"/>
        <v>0</v>
      </c>
      <c r="U92" s="102">
        <f t="shared" si="50"/>
        <v>0</v>
      </c>
      <c r="V92" s="88"/>
      <c r="W92" s="88"/>
    </row>
    <row r="93" spans="1:23" ht="12.75">
      <c r="A93" s="103" t="s">
        <v>111</v>
      </c>
      <c r="B93" s="88">
        <v>0</v>
      </c>
      <c r="C93" s="88">
        <v>0</v>
      </c>
      <c r="D93" s="88"/>
      <c r="E93" s="88">
        <f t="shared" si="44"/>
        <v>0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90">
        <f t="shared" si="45"/>
        <v>0</v>
      </c>
      <c r="Q93" s="90">
        <f t="shared" si="46"/>
        <v>0</v>
      </c>
      <c r="R93" s="101">
        <f t="shared" si="47"/>
        <v>0</v>
      </c>
      <c r="S93" s="102">
        <f t="shared" si="48"/>
        <v>0</v>
      </c>
      <c r="T93" s="101">
        <f t="shared" si="49"/>
        <v>0</v>
      </c>
      <c r="U93" s="102">
        <f t="shared" si="50"/>
        <v>0</v>
      </c>
      <c r="V93" s="88"/>
      <c r="W93" s="88"/>
    </row>
    <row r="94" spans="1:23" ht="12.75">
      <c r="A94" s="104" t="s">
        <v>112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106"/>
      <c r="R94" s="107"/>
      <c r="S94" s="108"/>
      <c r="T94" s="107"/>
      <c r="U94" s="108"/>
      <c r="V94" s="105"/>
      <c r="W94" s="105"/>
    </row>
    <row r="95" spans="1:23" ht="22.5" hidden="1">
      <c r="A95" s="109" t="s">
        <v>113</v>
      </c>
      <c r="B95" s="110">
        <f aca="true" t="shared" si="51" ref="B95:M95">SUM(B96:B110)</f>
        <v>0</v>
      </c>
      <c r="C95" s="110">
        <f t="shared" si="51"/>
        <v>0</v>
      </c>
      <c r="D95" s="110">
        <f t="shared" si="51"/>
        <v>0</v>
      </c>
      <c r="E95" s="110">
        <f t="shared" si="51"/>
        <v>0</v>
      </c>
      <c r="F95" s="110">
        <f t="shared" si="51"/>
        <v>0</v>
      </c>
      <c r="G95" s="110">
        <f t="shared" si="51"/>
        <v>0</v>
      </c>
      <c r="H95" s="110">
        <f t="shared" si="51"/>
        <v>0</v>
      </c>
      <c r="I95" s="110">
        <f t="shared" si="51"/>
        <v>0</v>
      </c>
      <c r="J95" s="110">
        <f t="shared" si="51"/>
        <v>0</v>
      </c>
      <c r="K95" s="110">
        <f t="shared" si="51"/>
        <v>0</v>
      </c>
      <c r="L95" s="110">
        <f t="shared" si="51"/>
        <v>0</v>
      </c>
      <c r="M95" s="111">
        <f t="shared" si="51"/>
        <v>0</v>
      </c>
      <c r="N95" s="110"/>
      <c r="O95" s="111"/>
      <c r="P95" s="110"/>
      <c r="Q95" s="111"/>
      <c r="R95" s="112" t="str">
        <f aca="true" t="shared" si="52" ref="R95:R113">IF(L95=0," ",(N95-L95)/L95)</f>
        <v> </v>
      </c>
      <c r="S95" s="112" t="str">
        <f aca="true" t="shared" si="53" ref="S95:S113">IF(M95=0," ",(O95-M95)/M95)</f>
        <v> </v>
      </c>
      <c r="T95" s="112" t="str">
        <f aca="true" t="shared" si="54" ref="T95:T113">IF(E95=0," ",(P95/E95))</f>
        <v> </v>
      </c>
      <c r="U95" s="113" t="str">
        <f aca="true" t="shared" si="55" ref="U95:U113">IF(E95=0," ",(Q95/E95))</f>
        <v> </v>
      </c>
      <c r="V95" s="110">
        <f>SUM(V96:V110)</f>
        <v>0</v>
      </c>
      <c r="W95" s="110">
        <f>SUM(W96:W110)</f>
        <v>0</v>
      </c>
    </row>
    <row r="96" spans="1:23" ht="12.75" hidden="1">
      <c r="A96" s="114"/>
      <c r="B96" s="115"/>
      <c r="C96" s="115"/>
      <c r="D96" s="115"/>
      <c r="E96" s="116">
        <f aca="true" t="shared" si="56" ref="E96:E110">SUM(B96:D96)</f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52"/>
        <v> </v>
      </c>
      <c r="S96" s="118" t="str">
        <f t="shared" si="53"/>
        <v> </v>
      </c>
      <c r="T96" s="118" t="str">
        <f t="shared" si="54"/>
        <v> </v>
      </c>
      <c r="U96" s="119" t="str">
        <f t="shared" si="55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56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52"/>
        <v> </v>
      </c>
      <c r="S97" s="118" t="str">
        <f t="shared" si="53"/>
        <v> </v>
      </c>
      <c r="T97" s="118" t="str">
        <f t="shared" si="54"/>
        <v> </v>
      </c>
      <c r="U97" s="119" t="str">
        <f t="shared" si="55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56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52"/>
        <v> </v>
      </c>
      <c r="S98" s="118" t="str">
        <f t="shared" si="53"/>
        <v> </v>
      </c>
      <c r="T98" s="118" t="str">
        <f t="shared" si="54"/>
        <v> </v>
      </c>
      <c r="U98" s="119" t="str">
        <f t="shared" si="55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56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52"/>
        <v> </v>
      </c>
      <c r="S99" s="118" t="str">
        <f t="shared" si="53"/>
        <v> </v>
      </c>
      <c r="T99" s="118" t="str">
        <f t="shared" si="54"/>
        <v> </v>
      </c>
      <c r="U99" s="119" t="str">
        <f t="shared" si="55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56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52"/>
        <v> </v>
      </c>
      <c r="S100" s="118" t="str">
        <f t="shared" si="53"/>
        <v> </v>
      </c>
      <c r="T100" s="118" t="str">
        <f t="shared" si="54"/>
        <v> </v>
      </c>
      <c r="U100" s="119" t="str">
        <f t="shared" si="55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56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52"/>
        <v> </v>
      </c>
      <c r="S101" s="118" t="str">
        <f t="shared" si="53"/>
        <v> </v>
      </c>
      <c r="T101" s="118" t="str">
        <f t="shared" si="54"/>
        <v> </v>
      </c>
      <c r="U101" s="119" t="str">
        <f t="shared" si="55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56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52"/>
        <v> </v>
      </c>
      <c r="S102" s="118" t="str">
        <f t="shared" si="53"/>
        <v> </v>
      </c>
      <c r="T102" s="118" t="str">
        <f t="shared" si="54"/>
        <v> </v>
      </c>
      <c r="U102" s="119" t="str">
        <f t="shared" si="55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56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52"/>
        <v> </v>
      </c>
      <c r="S103" s="118" t="str">
        <f t="shared" si="53"/>
        <v> </v>
      </c>
      <c r="T103" s="118" t="str">
        <f t="shared" si="54"/>
        <v> </v>
      </c>
      <c r="U103" s="119" t="str">
        <f t="shared" si="55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56"/>
        <v>0</v>
      </c>
      <c r="F104" s="115"/>
      <c r="G104" s="115"/>
      <c r="H104" s="115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 t="str">
        <f t="shared" si="52"/>
        <v> </v>
      </c>
      <c r="S104" s="118" t="str">
        <f t="shared" si="53"/>
        <v> </v>
      </c>
      <c r="T104" s="118" t="str">
        <f t="shared" si="54"/>
        <v> </v>
      </c>
      <c r="U104" s="119" t="str">
        <f t="shared" si="55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56"/>
        <v>0</v>
      </c>
      <c r="F105" s="115"/>
      <c r="G105" s="115"/>
      <c r="H105" s="115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 t="str">
        <f t="shared" si="52"/>
        <v> </v>
      </c>
      <c r="S105" s="118" t="str">
        <f t="shared" si="53"/>
        <v> </v>
      </c>
      <c r="T105" s="118" t="str">
        <f t="shared" si="54"/>
        <v> </v>
      </c>
      <c r="U105" s="119" t="str">
        <f t="shared" si="55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56"/>
        <v>0</v>
      </c>
      <c r="F106" s="115"/>
      <c r="G106" s="115"/>
      <c r="H106" s="115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 t="str">
        <f t="shared" si="52"/>
        <v> </v>
      </c>
      <c r="S106" s="118" t="str">
        <f t="shared" si="53"/>
        <v> </v>
      </c>
      <c r="T106" s="118" t="str">
        <f t="shared" si="54"/>
        <v> </v>
      </c>
      <c r="U106" s="119" t="str">
        <f t="shared" si="55"/>
        <v> </v>
      </c>
      <c r="V106" s="115"/>
      <c r="W106" s="115"/>
    </row>
    <row r="107" spans="1:23" ht="12.75" hidden="1">
      <c r="A107" s="114"/>
      <c r="B107" s="115"/>
      <c r="C107" s="115"/>
      <c r="D107" s="115"/>
      <c r="E107" s="116">
        <f t="shared" si="56"/>
        <v>0</v>
      </c>
      <c r="F107" s="115"/>
      <c r="G107" s="115"/>
      <c r="H107" s="115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 t="str">
        <f t="shared" si="52"/>
        <v> </v>
      </c>
      <c r="S107" s="118" t="str">
        <f t="shared" si="53"/>
        <v> </v>
      </c>
      <c r="T107" s="118" t="str">
        <f t="shared" si="54"/>
        <v> </v>
      </c>
      <c r="U107" s="119" t="str">
        <f t="shared" si="55"/>
        <v> </v>
      </c>
      <c r="V107" s="115"/>
      <c r="W107" s="115"/>
    </row>
    <row r="108" spans="1:23" ht="12.75" hidden="1">
      <c r="A108" s="114"/>
      <c r="B108" s="115"/>
      <c r="C108" s="115"/>
      <c r="D108" s="115"/>
      <c r="E108" s="116">
        <f t="shared" si="56"/>
        <v>0</v>
      </c>
      <c r="F108" s="115"/>
      <c r="G108" s="115"/>
      <c r="H108" s="117"/>
      <c r="I108" s="115"/>
      <c r="J108" s="117"/>
      <c r="K108" s="115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3"/>
        <v> </v>
      </c>
      <c r="T108" s="118" t="str">
        <f t="shared" si="54"/>
        <v> </v>
      </c>
      <c r="U108" s="119" t="str">
        <f t="shared" si="55"/>
        <v> </v>
      </c>
      <c r="V108" s="115"/>
      <c r="W108" s="115"/>
    </row>
    <row r="109" spans="1:23" ht="12.75" hidden="1">
      <c r="A109" s="114"/>
      <c r="B109" s="115"/>
      <c r="C109" s="115"/>
      <c r="D109" s="115"/>
      <c r="E109" s="116">
        <f t="shared" si="56"/>
        <v>0</v>
      </c>
      <c r="F109" s="115"/>
      <c r="G109" s="115"/>
      <c r="H109" s="117"/>
      <c r="I109" s="115"/>
      <c r="J109" s="117"/>
      <c r="K109" s="115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3"/>
        <v> </v>
      </c>
      <c r="T109" s="118" t="str">
        <f t="shared" si="54"/>
        <v> </v>
      </c>
      <c r="U109" s="119" t="str">
        <f t="shared" si="55"/>
        <v> </v>
      </c>
      <c r="V109" s="115"/>
      <c r="W109" s="115"/>
    </row>
    <row r="110" spans="1:23" ht="12.75" hidden="1">
      <c r="A110" s="114"/>
      <c r="B110" s="115"/>
      <c r="C110" s="115"/>
      <c r="D110" s="115"/>
      <c r="E110" s="116">
        <f t="shared" si="56"/>
        <v>0</v>
      </c>
      <c r="F110" s="115"/>
      <c r="G110" s="115"/>
      <c r="H110" s="117"/>
      <c r="I110" s="115"/>
      <c r="J110" s="117"/>
      <c r="K110" s="115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3"/>
        <v> </v>
      </c>
      <c r="T110" s="118" t="str">
        <f t="shared" si="54"/>
        <v> </v>
      </c>
      <c r="U110" s="119" t="str">
        <f t="shared" si="55"/>
        <v> </v>
      </c>
      <c r="V110" s="115"/>
      <c r="W110" s="115"/>
    </row>
    <row r="111" spans="1:23" ht="12.7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2" t="str">
        <f t="shared" si="52"/>
        <v> </v>
      </c>
      <c r="S111" s="113" t="str">
        <f t="shared" si="53"/>
        <v> </v>
      </c>
      <c r="T111" s="112" t="str">
        <f t="shared" si="54"/>
        <v> </v>
      </c>
      <c r="U111" s="113" t="str">
        <f t="shared" si="55"/>
        <v> </v>
      </c>
      <c r="V111" s="121"/>
      <c r="W111" s="122"/>
    </row>
    <row r="112" spans="1:23" ht="12.75" hidden="1">
      <c r="A112" s="120" t="s">
        <v>84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2" t="str">
        <f t="shared" si="52"/>
        <v> </v>
      </c>
      <c r="S112" s="113" t="str">
        <f t="shared" si="53"/>
        <v> </v>
      </c>
      <c r="T112" s="112" t="str">
        <f t="shared" si="54"/>
        <v> </v>
      </c>
      <c r="U112" s="113" t="str">
        <f t="shared" si="55"/>
        <v> </v>
      </c>
      <c r="V112" s="121">
        <f>V95+V85</f>
        <v>0</v>
      </c>
      <c r="W112" s="121">
        <f>W95+W85</f>
        <v>0</v>
      </c>
    </row>
    <row r="113" spans="1:23" ht="12.75" hidden="1">
      <c r="A113" s="123" t="s">
        <v>114</v>
      </c>
      <c r="B113" s="124">
        <f aca="true" t="shared" si="58" ref="B113:Q113">B85</f>
        <v>0</v>
      </c>
      <c r="C113" s="124">
        <f t="shared" si="58"/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2" t="str">
        <f t="shared" si="52"/>
        <v> </v>
      </c>
      <c r="S113" s="113" t="str">
        <f t="shared" si="53"/>
        <v> </v>
      </c>
      <c r="T113" s="112" t="str">
        <f t="shared" si="54"/>
        <v> </v>
      </c>
      <c r="U113" s="113" t="str">
        <f t="shared" si="55"/>
        <v> </v>
      </c>
      <c r="V113" s="124">
        <f>V85</f>
        <v>0</v>
      </c>
      <c r="W113" s="124">
        <f>W85</f>
        <v>0</v>
      </c>
    </row>
    <row r="114" spans="1:23" ht="12.7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2.75">
      <c r="A115" s="128" t="s">
        <v>115</v>
      </c>
    </row>
    <row r="116" ht="12.75">
      <c r="A116" s="128" t="s">
        <v>116</v>
      </c>
    </row>
    <row r="117" spans="1:22" ht="12.75">
      <c r="A117" s="128" t="s">
        <v>117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2.75">
      <c r="A118" s="128" t="s">
        <v>118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2.75">
      <c r="A119" s="128" t="s">
        <v>119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2.75">
      <c r="A120" s="128" t="s">
        <v>120</v>
      </c>
    </row>
    <row r="123" spans="1:23" ht="12.75">
      <c r="A123" s="129"/>
      <c r="G123" s="129"/>
      <c r="W123" s="129"/>
    </row>
    <row r="124" spans="1:23" ht="12.75">
      <c r="A124" s="129"/>
      <c r="G124" s="129"/>
      <c r="W124" s="129"/>
    </row>
    <row r="125" spans="1:23" ht="12.75">
      <c r="A125" s="129"/>
      <c r="G125" s="129"/>
      <c r="W125" s="129"/>
    </row>
  </sheetData>
  <sheetProtection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dcterms:created xsi:type="dcterms:W3CDTF">2021-05-06T07:49:15Z</dcterms:created>
  <dcterms:modified xsi:type="dcterms:W3CDTF">2021-05-17T12:55:28Z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